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ThisWorkbook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30" yWindow="45" windowWidth="20730" windowHeight="4335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4562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3" i="6" l="1"/>
  <c r="D93" i="6"/>
  <c r="E93" i="6"/>
  <c r="F93" i="6"/>
  <c r="G93" i="6"/>
  <c r="G46" i="5"/>
  <c r="G47" i="5"/>
  <c r="G48" i="5"/>
  <c r="G49" i="5"/>
  <c r="G50" i="5"/>
  <c r="G51" i="5"/>
  <c r="G52" i="5"/>
  <c r="G53" i="5"/>
  <c r="B16" i="5"/>
  <c r="C13" i="2" l="1"/>
  <c r="G137" i="6" l="1"/>
  <c r="C137" i="6"/>
  <c r="D137" i="6"/>
  <c r="E137" i="6"/>
  <c r="F137" i="6"/>
  <c r="B137" i="6"/>
  <c r="P129" i="24" s="1"/>
  <c r="C62" i="6"/>
  <c r="D62" i="6"/>
  <c r="E62" i="6"/>
  <c r="F62" i="6"/>
  <c r="G62" i="6"/>
  <c r="B62" i="6"/>
  <c r="B8" i="10"/>
  <c r="C6" i="23"/>
  <c r="C7" i="23" s="1"/>
  <c r="B9" i="1"/>
  <c r="P4" i="15" s="1"/>
  <c r="H25" i="23"/>
  <c r="F5" i="13" s="1"/>
  <c r="G25" i="23"/>
  <c r="E5" i="13" s="1"/>
  <c r="F25" i="23"/>
  <c r="D5" i="13" s="1"/>
  <c r="E25" i="23"/>
  <c r="D25" i="23"/>
  <c r="B5" i="13" s="1"/>
  <c r="G30" i="9"/>
  <c r="G31" i="9"/>
  <c r="G29" i="9"/>
  <c r="G26" i="9"/>
  <c r="U18" i="27" s="1"/>
  <c r="G27" i="9"/>
  <c r="G25" i="9"/>
  <c r="G24" i="9" s="1"/>
  <c r="U16" i="27" s="1"/>
  <c r="G23" i="9"/>
  <c r="U15" i="27" s="1"/>
  <c r="G22" i="9"/>
  <c r="U14" i="27" s="1"/>
  <c r="G71" i="8"/>
  <c r="G10" i="8"/>
  <c r="G9" i="8" s="1"/>
  <c r="U2" i="26" s="1"/>
  <c r="G19" i="8"/>
  <c r="G27" i="8"/>
  <c r="U20" i="26" s="1"/>
  <c r="G37" i="8"/>
  <c r="B10" i="6"/>
  <c r="B18" i="6"/>
  <c r="B28" i="6"/>
  <c r="P21" i="24" s="1"/>
  <c r="B38" i="6"/>
  <c r="B48" i="6"/>
  <c r="P41" i="24" s="1"/>
  <c r="B58" i="6"/>
  <c r="B71" i="6"/>
  <c r="P64" i="24" s="1"/>
  <c r="B75" i="6"/>
  <c r="U87" i="24"/>
  <c r="U89" i="24"/>
  <c r="U91" i="24"/>
  <c r="U93" i="24"/>
  <c r="U86" i="24"/>
  <c r="B7" i="13"/>
  <c r="G18" i="6"/>
  <c r="G10" i="6"/>
  <c r="U3" i="24" s="1"/>
  <c r="G16" i="5"/>
  <c r="U10" i="20" s="1"/>
  <c r="G35" i="5"/>
  <c r="G38" i="5"/>
  <c r="G37" i="5" s="1"/>
  <c r="F20" i="23"/>
  <c r="B6" i="2" s="1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B29" i="13" s="1"/>
  <c r="P22" i="31" s="1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C7" i="13"/>
  <c r="C29" i="13"/>
  <c r="Q22" i="31" s="1"/>
  <c r="D7" i="13"/>
  <c r="D29" i="13" s="1"/>
  <c r="R22" i="31" s="1"/>
  <c r="E7" i="13"/>
  <c r="E29" i="13"/>
  <c r="S22" i="31" s="1"/>
  <c r="F7" i="13"/>
  <c r="F29" i="13" s="1"/>
  <c r="T22" i="31" s="1"/>
  <c r="G7" i="13"/>
  <c r="G29" i="13"/>
  <c r="U22" i="31" s="1"/>
  <c r="U2" i="31"/>
  <c r="Q2" i="31"/>
  <c r="R2" i="31"/>
  <c r="S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 s="1"/>
  <c r="C7" i="12"/>
  <c r="C31" i="12" s="1"/>
  <c r="Q23" i="30" s="1"/>
  <c r="D7" i="12"/>
  <c r="D31" i="12"/>
  <c r="R23" i="30" s="1"/>
  <c r="E7" i="12"/>
  <c r="E31" i="12" s="1"/>
  <c r="S23" i="30" s="1"/>
  <c r="F7" i="12"/>
  <c r="F31" i="12"/>
  <c r="T23" i="30" s="1"/>
  <c r="G7" i="12"/>
  <c r="G31" i="12" s="1"/>
  <c r="U23" i="30" s="1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R2" i="30"/>
  <c r="T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 s="1"/>
  <c r="C8" i="11"/>
  <c r="Q2" i="29" s="1"/>
  <c r="D8" i="11"/>
  <c r="D30" i="11"/>
  <c r="R22" i="29" s="1"/>
  <c r="E8" i="11"/>
  <c r="E30" i="11" s="1"/>
  <c r="S22" i="29" s="1"/>
  <c r="F8" i="11"/>
  <c r="F30" i="11"/>
  <c r="T22" i="29" s="1"/>
  <c r="G8" i="11"/>
  <c r="U2" i="29" s="1"/>
  <c r="R2" i="29"/>
  <c r="T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 s="1"/>
  <c r="D22" i="10"/>
  <c r="R15" i="28" s="1"/>
  <c r="E22" i="10"/>
  <c r="S15" i="28" s="1"/>
  <c r="F22" i="10"/>
  <c r="T15" i="28" s="1"/>
  <c r="G22" i="10"/>
  <c r="U15" i="28" s="1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 s="1"/>
  <c r="E32" i="10"/>
  <c r="S23" i="28" s="1"/>
  <c r="G32" i="10"/>
  <c r="U23" i="28" s="1"/>
  <c r="Q25" i="28"/>
  <c r="R25" i="28"/>
  <c r="S25" i="28"/>
  <c r="T25" i="28"/>
  <c r="U25" i="28"/>
  <c r="Q26" i="28"/>
  <c r="R26" i="28"/>
  <c r="S26" i="28"/>
  <c r="T26" i="28"/>
  <c r="U26" i="28"/>
  <c r="C37" i="10"/>
  <c r="Q27" i="28" s="1"/>
  <c r="D37" i="10"/>
  <c r="R27" i="28" s="1"/>
  <c r="E37" i="10"/>
  <c r="S27" i="28" s="1"/>
  <c r="F37" i="10"/>
  <c r="T27" i="28" s="1"/>
  <c r="G37" i="10"/>
  <c r="U27" i="28" s="1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 s="1"/>
  <c r="P16" i="28"/>
  <c r="P17" i="28"/>
  <c r="P18" i="28"/>
  <c r="P19" i="28"/>
  <c r="P20" i="28"/>
  <c r="B29" i="10"/>
  <c r="P21" i="28"/>
  <c r="P22" i="28"/>
  <c r="B32" i="10"/>
  <c r="P23" i="28" s="1"/>
  <c r="P25" i="28"/>
  <c r="P26" i="28"/>
  <c r="B37" i="10"/>
  <c r="P27" i="28" s="1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9" i="9"/>
  <c r="Q2" i="27" s="1"/>
  <c r="D9" i="9"/>
  <c r="R2" i="27" s="1"/>
  <c r="E9" i="9"/>
  <c r="S2" i="27" s="1"/>
  <c r="F9" i="9"/>
  <c r="T2" i="27" s="1"/>
  <c r="G9" i="9"/>
  <c r="U2" i="27" s="1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C21" i="9" s="1"/>
  <c r="D24" i="9"/>
  <c r="D28" i="9"/>
  <c r="E24" i="9"/>
  <c r="S16" i="27" s="1"/>
  <c r="E28" i="9"/>
  <c r="E21" i="9"/>
  <c r="S13" i="27" s="1"/>
  <c r="F24" i="9"/>
  <c r="F28" i="9"/>
  <c r="F21" i="9" s="1"/>
  <c r="G28" i="9"/>
  <c r="Q14" i="27"/>
  <c r="R14" i="27"/>
  <c r="S14" i="27"/>
  <c r="T14" i="27"/>
  <c r="Q15" i="27"/>
  <c r="R15" i="27"/>
  <c r="S15" i="27"/>
  <c r="T15" i="27"/>
  <c r="Q16" i="27"/>
  <c r="R16" i="27"/>
  <c r="T16" i="27"/>
  <c r="Q17" i="27"/>
  <c r="R17" i="27"/>
  <c r="S17" i="27"/>
  <c r="T17" i="27"/>
  <c r="U17" i="27"/>
  <c r="Q18" i="27"/>
  <c r="R18" i="27"/>
  <c r="S18" i="27"/>
  <c r="T18" i="27"/>
  <c r="Q19" i="27"/>
  <c r="R19" i="27"/>
  <c r="S19" i="27"/>
  <c r="T19" i="27"/>
  <c r="U19" i="27"/>
  <c r="R20" i="27"/>
  <c r="S20" i="27"/>
  <c r="T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P3" i="27"/>
  <c r="P4" i="27"/>
  <c r="P5" i="27"/>
  <c r="P6" i="27"/>
  <c r="P7" i="27"/>
  <c r="P8" i="27"/>
  <c r="P9" i="27"/>
  <c r="P10" i="27"/>
  <c r="P11" i="27"/>
  <c r="P12" i="27"/>
  <c r="B24" i="9"/>
  <c r="P16" i="27" s="1"/>
  <c r="B28" i="9"/>
  <c r="B21" i="9" s="1"/>
  <c r="P13" i="27" s="1"/>
  <c r="P14" i="27"/>
  <c r="P15" i="27"/>
  <c r="P17" i="27"/>
  <c r="P18" i="27"/>
  <c r="P19" i="27"/>
  <c r="P21" i="27"/>
  <c r="P22" i="27"/>
  <c r="P23" i="27"/>
  <c r="B9" i="9"/>
  <c r="A5" i="27"/>
  <c r="A4" i="27"/>
  <c r="A3" i="27"/>
  <c r="A2" i="27"/>
  <c r="C10" i="8"/>
  <c r="C19" i="8"/>
  <c r="C27" i="8"/>
  <c r="Q20" i="26" s="1"/>
  <c r="C37" i="8"/>
  <c r="D10" i="8"/>
  <c r="R3" i="26" s="1"/>
  <c r="D19" i="8"/>
  <c r="D27" i="8"/>
  <c r="D37" i="8"/>
  <c r="E10" i="8"/>
  <c r="S3" i="26" s="1"/>
  <c r="E19" i="8"/>
  <c r="S12" i="26" s="1"/>
  <c r="E27" i="8"/>
  <c r="E37" i="8"/>
  <c r="F10" i="8"/>
  <c r="T3" i="26" s="1"/>
  <c r="F19" i="8"/>
  <c r="T12" i="26" s="1"/>
  <c r="F27" i="8"/>
  <c r="F37" i="8"/>
  <c r="Q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R20" i="26"/>
  <c r="S20" i="26"/>
  <c r="T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Q36" i="26" s="1"/>
  <c r="C53" i="8"/>
  <c r="C61" i="8"/>
  <c r="Q53" i="26" s="1"/>
  <c r="C71" i="8"/>
  <c r="D44" i="8"/>
  <c r="D53" i="8"/>
  <c r="D61" i="8"/>
  <c r="R53" i="26" s="1"/>
  <c r="D71" i="8"/>
  <c r="E44" i="8"/>
  <c r="S36" i="26" s="1"/>
  <c r="E53" i="8"/>
  <c r="E61" i="8"/>
  <c r="E71" i="8"/>
  <c r="F44" i="8"/>
  <c r="F53" i="8"/>
  <c r="F61" i="8"/>
  <c r="T53" i="26" s="1"/>
  <c r="F71" i="8"/>
  <c r="G44" i="8"/>
  <c r="U36" i="26" s="1"/>
  <c r="G53" i="8"/>
  <c r="G61" i="8"/>
  <c r="G43" i="8" s="1"/>
  <c r="U35" i="26" s="1"/>
  <c r="R36" i="26"/>
  <c r="T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S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B44" i="8"/>
  <c r="P36" i="26" s="1"/>
  <c r="B53" i="8"/>
  <c r="B61" i="8"/>
  <c r="P53" i="26" s="1"/>
  <c r="B71" i="8"/>
  <c r="P63" i="26" s="1"/>
  <c r="B10" i="8"/>
  <c r="P3" i="26" s="1"/>
  <c r="B19" i="8"/>
  <c r="B27" i="8"/>
  <c r="P20" i="26" s="1"/>
  <c r="B37" i="8"/>
  <c r="P30" i="26" s="1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4" i="26"/>
  <c r="P55" i="26"/>
  <c r="P56" i="26"/>
  <c r="P57" i="26"/>
  <c r="P58" i="26"/>
  <c r="P59" i="26"/>
  <c r="P60" i="26"/>
  <c r="P61" i="26"/>
  <c r="P62" i="26"/>
  <c r="P64" i="26"/>
  <c r="P65" i="26"/>
  <c r="P66" i="26"/>
  <c r="P67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1" i="26"/>
  <c r="P22" i="26"/>
  <c r="P23" i="26"/>
  <c r="P24" i="26"/>
  <c r="P25" i="26"/>
  <c r="P26" i="26"/>
  <c r="P27" i="26"/>
  <c r="P28" i="26"/>
  <c r="P29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29" i="7" s="1"/>
  <c r="U4" i="25" s="1"/>
  <c r="G19" i="7"/>
  <c r="F9" i="7"/>
  <c r="F19" i="7"/>
  <c r="T3" i="25" s="1"/>
  <c r="E9" i="7"/>
  <c r="E29" i="7" s="1"/>
  <c r="S4" i="25" s="1"/>
  <c r="E19" i="7"/>
  <c r="S3" i="25"/>
  <c r="D9" i="7"/>
  <c r="D19" i="7"/>
  <c r="R3" i="25" s="1"/>
  <c r="C9" i="7"/>
  <c r="Q2" i="25" s="1"/>
  <c r="C19" i="7"/>
  <c r="Q3" i="25" s="1"/>
  <c r="B9" i="7"/>
  <c r="P2" i="25" s="1"/>
  <c r="B19" i="7"/>
  <c r="U3" i="25"/>
  <c r="A3" i="25"/>
  <c r="A4" i="25"/>
  <c r="A2" i="25"/>
  <c r="A87" i="24"/>
  <c r="C85" i="6"/>
  <c r="C103" i="6"/>
  <c r="C113" i="6"/>
  <c r="Q105" i="24" s="1"/>
  <c r="C123" i="6"/>
  <c r="Q115" i="24" s="1"/>
  <c r="C133" i="6"/>
  <c r="Q125" i="24" s="1"/>
  <c r="C146" i="6"/>
  <c r="C150" i="6"/>
  <c r="Q142" i="24" s="1"/>
  <c r="D85" i="6"/>
  <c r="D103" i="6"/>
  <c r="R95" i="24" s="1"/>
  <c r="D113" i="6"/>
  <c r="D123" i="6"/>
  <c r="R115" i="24" s="1"/>
  <c r="D133" i="6"/>
  <c r="D146" i="6"/>
  <c r="D150" i="6"/>
  <c r="D84" i="6"/>
  <c r="R76" i="24" s="1"/>
  <c r="E85" i="6"/>
  <c r="E103" i="6"/>
  <c r="E113" i="6"/>
  <c r="E123" i="6"/>
  <c r="S115" i="24" s="1"/>
  <c r="E133" i="6"/>
  <c r="E146" i="6"/>
  <c r="S138" i="24" s="1"/>
  <c r="E150" i="6"/>
  <c r="F85" i="6"/>
  <c r="T77" i="24" s="1"/>
  <c r="F103" i="6"/>
  <c r="T95" i="24" s="1"/>
  <c r="F113" i="6"/>
  <c r="F123" i="6"/>
  <c r="F133" i="6"/>
  <c r="T125" i="24" s="1"/>
  <c r="F146" i="6"/>
  <c r="F150" i="6"/>
  <c r="G85" i="6"/>
  <c r="G103" i="6"/>
  <c r="U95" i="24" s="1"/>
  <c r="G113" i="6"/>
  <c r="G123" i="6"/>
  <c r="U115" i="24" s="1"/>
  <c r="G133" i="6"/>
  <c r="G146" i="6"/>
  <c r="U138" i="24" s="1"/>
  <c r="G150" i="6"/>
  <c r="R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Q87" i="24"/>
  <c r="R87" i="24"/>
  <c r="S87" i="24"/>
  <c r="T87" i="24"/>
  <c r="Q88" i="24"/>
  <c r="R88" i="24"/>
  <c r="S88" i="24"/>
  <c r="T88" i="24"/>
  <c r="U88" i="24"/>
  <c r="Q89" i="24"/>
  <c r="R89" i="24"/>
  <c r="S89" i="24"/>
  <c r="T89" i="24"/>
  <c r="Q90" i="24"/>
  <c r="R90" i="24"/>
  <c r="S90" i="24"/>
  <c r="T90" i="24"/>
  <c r="U90" i="24"/>
  <c r="Q91" i="24"/>
  <c r="R91" i="24"/>
  <c r="S91" i="24"/>
  <c r="T91" i="24"/>
  <c r="Q92" i="24"/>
  <c r="R92" i="24"/>
  <c r="S92" i="24"/>
  <c r="T92" i="24"/>
  <c r="U92" i="24"/>
  <c r="Q93" i="24"/>
  <c r="R93" i="24"/>
  <c r="S93" i="24"/>
  <c r="T93" i="24"/>
  <c r="Q94" i="24"/>
  <c r="R94" i="24"/>
  <c r="S94" i="24"/>
  <c r="T94" i="24"/>
  <c r="U94" i="24"/>
  <c r="Q95" i="24"/>
  <c r="S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R105" i="24"/>
  <c r="S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T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R125" i="24"/>
  <c r="S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T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Q3" i="24" s="1"/>
  <c r="C18" i="6"/>
  <c r="Q11" i="24" s="1"/>
  <c r="C28" i="6"/>
  <c r="C38" i="6"/>
  <c r="Q31" i="24" s="1"/>
  <c r="C48" i="6"/>
  <c r="Q41" i="24" s="1"/>
  <c r="C58" i="6"/>
  <c r="C71" i="6"/>
  <c r="C75" i="6"/>
  <c r="D10" i="6"/>
  <c r="D18" i="6"/>
  <c r="D28" i="6"/>
  <c r="R21" i="24" s="1"/>
  <c r="D38" i="6"/>
  <c r="D48" i="6"/>
  <c r="D58" i="6"/>
  <c r="R51" i="24" s="1"/>
  <c r="D71" i="6"/>
  <c r="D75" i="6"/>
  <c r="R68" i="24" s="1"/>
  <c r="E10" i="6"/>
  <c r="S3" i="24" s="1"/>
  <c r="E18" i="6"/>
  <c r="S11" i="24" s="1"/>
  <c r="E28" i="6"/>
  <c r="E38" i="6"/>
  <c r="S31" i="24" s="1"/>
  <c r="E48" i="6"/>
  <c r="S41" i="24" s="1"/>
  <c r="E58" i="6"/>
  <c r="S51" i="24" s="1"/>
  <c r="E71" i="6"/>
  <c r="E75" i="6"/>
  <c r="S68" i="24" s="1"/>
  <c r="F10" i="6"/>
  <c r="F18" i="6"/>
  <c r="F28" i="6"/>
  <c r="T21" i="24" s="1"/>
  <c r="F38" i="6"/>
  <c r="F48" i="6"/>
  <c r="F58" i="6"/>
  <c r="F71" i="6"/>
  <c r="F75" i="6"/>
  <c r="T68" i="24" s="1"/>
  <c r="G28" i="6"/>
  <c r="G38" i="6"/>
  <c r="U31" i="24" s="1"/>
  <c r="G48" i="6"/>
  <c r="G58" i="6"/>
  <c r="U51" i="24" s="1"/>
  <c r="G71" i="6"/>
  <c r="G75" i="6"/>
  <c r="B85" i="6"/>
  <c r="B93" i="6"/>
  <c r="B103" i="6"/>
  <c r="B113" i="6"/>
  <c r="B123" i="6"/>
  <c r="P115" i="24" s="1"/>
  <c r="B133" i="6"/>
  <c r="P125" i="24" s="1"/>
  <c r="B146" i="6"/>
  <c r="B150" i="6"/>
  <c r="P142" i="24" s="1"/>
  <c r="P77" i="24"/>
  <c r="P78" i="24"/>
  <c r="P79" i="24"/>
  <c r="P80" i="24"/>
  <c r="P81" i="24"/>
  <c r="P82" i="24"/>
  <c r="P83" i="24"/>
  <c r="P84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6" i="24"/>
  <c r="P117" i="24"/>
  <c r="P118" i="24"/>
  <c r="P119" i="24"/>
  <c r="P120" i="24"/>
  <c r="P121" i="24"/>
  <c r="P122" i="24"/>
  <c r="P123" i="24"/>
  <c r="P124" i="24"/>
  <c r="P126" i="24"/>
  <c r="P127" i="24"/>
  <c r="P128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R3" i="24"/>
  <c r="T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R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S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R31" i="24"/>
  <c r="T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R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T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5" i="24"/>
  <c r="P66" i="24"/>
  <c r="P67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6" i="20"/>
  <c r="U7" i="20"/>
  <c r="U8" i="20"/>
  <c r="U9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G45" i="5"/>
  <c r="U37" i="20" s="1"/>
  <c r="U38" i="20"/>
  <c r="U39" i="20"/>
  <c r="U40" i="20"/>
  <c r="U41" i="20"/>
  <c r="U42" i="20"/>
  <c r="U43" i="20"/>
  <c r="U44" i="20"/>
  <c r="U45" i="20"/>
  <c r="U47" i="20"/>
  <c r="U48" i="20"/>
  <c r="U49" i="20"/>
  <c r="U50" i="20"/>
  <c r="G59" i="5"/>
  <c r="U51" i="20" s="1"/>
  <c r="U52" i="20"/>
  <c r="U53" i="20"/>
  <c r="U54" i="20"/>
  <c r="U55" i="20"/>
  <c r="G67" i="5"/>
  <c r="U57" i="20" s="1"/>
  <c r="U60" i="20"/>
  <c r="U61" i="20"/>
  <c r="G75" i="5"/>
  <c r="U62" i="20" s="1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 s="1"/>
  <c r="D16" i="5"/>
  <c r="R10" i="20" s="1"/>
  <c r="E16" i="5"/>
  <c r="S10" i="20" s="1"/>
  <c r="F16" i="5"/>
  <c r="T10" i="20" s="1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Q22" i="20"/>
  <c r="R22" i="20"/>
  <c r="S22" i="20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Q29" i="20" s="1"/>
  <c r="D35" i="5"/>
  <c r="R29" i="20" s="1"/>
  <c r="E35" i="5"/>
  <c r="S29" i="20" s="1"/>
  <c r="F35" i="5"/>
  <c r="T29" i="20" s="1"/>
  <c r="Q30" i="20"/>
  <c r="R30" i="20"/>
  <c r="S30" i="20"/>
  <c r="T30" i="20"/>
  <c r="C37" i="5"/>
  <c r="Q31" i="20" s="1"/>
  <c r="D37" i="5"/>
  <c r="R31" i="20" s="1"/>
  <c r="E37" i="5"/>
  <c r="S31" i="20" s="1"/>
  <c r="F37" i="5"/>
  <c r="T31" i="20" s="1"/>
  <c r="Q32" i="20"/>
  <c r="R32" i="20"/>
  <c r="S32" i="20"/>
  <c r="T32" i="20"/>
  <c r="Q33" i="20"/>
  <c r="R33" i="20"/>
  <c r="S33" i="20"/>
  <c r="T33" i="20"/>
  <c r="C41" i="5"/>
  <c r="Q34" i="20" s="1"/>
  <c r="C45" i="5"/>
  <c r="Q37" i="20" s="1"/>
  <c r="D45" i="5"/>
  <c r="R37" i="20" s="1"/>
  <c r="E45" i="5"/>
  <c r="S37" i="20" s="1"/>
  <c r="F45" i="5"/>
  <c r="T37" i="20" s="1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 s="1"/>
  <c r="D54" i="5"/>
  <c r="R46" i="20" s="1"/>
  <c r="E54" i="5"/>
  <c r="S46" i="20" s="1"/>
  <c r="F54" i="5"/>
  <c r="T46" i="20" s="1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 s="1"/>
  <c r="D59" i="5"/>
  <c r="R51" i="20" s="1"/>
  <c r="E59" i="5"/>
  <c r="S51" i="20" s="1"/>
  <c r="F59" i="5"/>
  <c r="T51" i="20" s="1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 s="1"/>
  <c r="C67" i="5"/>
  <c r="Q57" i="20" s="1"/>
  <c r="D67" i="5"/>
  <c r="R57" i="20" s="1"/>
  <c r="E67" i="5"/>
  <c r="S57" i="20" s="1"/>
  <c r="F67" i="5"/>
  <c r="T57" i="20" s="1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 s="1"/>
  <c r="D75" i="5"/>
  <c r="R62" i="20" s="1"/>
  <c r="E75" i="5"/>
  <c r="S62" i="20" s="1"/>
  <c r="F75" i="5"/>
  <c r="T62" i="20" s="1"/>
  <c r="P61" i="20"/>
  <c r="B75" i="5"/>
  <c r="P62" i="20" s="1"/>
  <c r="P60" i="20"/>
  <c r="P58" i="20"/>
  <c r="B67" i="5"/>
  <c r="P57" i="20" s="1"/>
  <c r="B45" i="5"/>
  <c r="B54" i="5"/>
  <c r="B59" i="5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B35" i="5"/>
  <c r="B37" i="5"/>
  <c r="B41" i="5" s="1"/>
  <c r="P34" i="20" s="1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F19" i="1"/>
  <c r="Q67" i="15" s="1"/>
  <c r="D20" i="23"/>
  <c r="F18" i="23"/>
  <c r="K6" i="3" s="1"/>
  <c r="E18" i="23"/>
  <c r="J6" i="3" s="1"/>
  <c r="D18" i="23"/>
  <c r="I6" i="3" s="1"/>
  <c r="F6" i="1"/>
  <c r="E6" i="1"/>
  <c r="B6" i="1"/>
  <c r="C5" i="13"/>
  <c r="C5" i="12"/>
  <c r="F5" i="12"/>
  <c r="I25" i="23"/>
  <c r="D23" i="23"/>
  <c r="B6" i="10" s="1"/>
  <c r="I23" i="23"/>
  <c r="G6" i="11" s="1"/>
  <c r="H23" i="23"/>
  <c r="F6" i="11"/>
  <c r="G23" i="23"/>
  <c r="E6" i="11" s="1"/>
  <c r="F23" i="23"/>
  <c r="D6" i="10" s="1"/>
  <c r="E23" i="23"/>
  <c r="C6" i="11" s="1"/>
  <c r="F6" i="10"/>
  <c r="E6" i="10"/>
  <c r="G5" i="13"/>
  <c r="G5" i="12"/>
  <c r="C11" i="23"/>
  <c r="A2" i="13" s="1"/>
  <c r="A5" i="9"/>
  <c r="A5" i="8"/>
  <c r="A5" i="7"/>
  <c r="A5" i="6"/>
  <c r="A4" i="5"/>
  <c r="A4" i="4"/>
  <c r="A4" i="3"/>
  <c r="A4" i="2"/>
  <c r="A4" i="1"/>
  <c r="K15" i="3"/>
  <c r="K16" i="3"/>
  <c r="K17" i="3"/>
  <c r="K18" i="3"/>
  <c r="J14" i="3"/>
  <c r="X4" i="17" s="1"/>
  <c r="I14" i="3"/>
  <c r="I8" i="3"/>
  <c r="W3" i="17" s="1"/>
  <c r="H14" i="3"/>
  <c r="V4" i="17" s="1"/>
  <c r="G14" i="3"/>
  <c r="U4" i="17" s="1"/>
  <c r="E14" i="3"/>
  <c r="S4" i="17" s="1"/>
  <c r="K9" i="3"/>
  <c r="K10" i="3"/>
  <c r="K11" i="3"/>
  <c r="K12" i="3"/>
  <c r="J8" i="3"/>
  <c r="X3" i="17" s="1"/>
  <c r="H8" i="3"/>
  <c r="H20" i="3" s="1"/>
  <c r="V5" i="17" s="1"/>
  <c r="G8" i="3"/>
  <c r="E8" i="3"/>
  <c r="S3" i="17" s="1"/>
  <c r="F41" i="2"/>
  <c r="T17" i="16" s="1"/>
  <c r="E41" i="2"/>
  <c r="S17" i="16" s="1"/>
  <c r="D41" i="2"/>
  <c r="R17" i="16" s="1"/>
  <c r="C41" i="2"/>
  <c r="H27" i="2"/>
  <c r="V15" i="16" s="1"/>
  <c r="G27" i="2"/>
  <c r="U15" i="16" s="1"/>
  <c r="F27" i="2"/>
  <c r="T15" i="16" s="1"/>
  <c r="E27" i="2"/>
  <c r="S15" i="16" s="1"/>
  <c r="D27" i="2"/>
  <c r="R15" i="16" s="1"/>
  <c r="C27" i="2"/>
  <c r="Q15" i="16" s="1"/>
  <c r="B41" i="2"/>
  <c r="P17" i="16" s="1"/>
  <c r="B27" i="2"/>
  <c r="P15" i="16" s="1"/>
  <c r="H22" i="2"/>
  <c r="V14" i="16" s="1"/>
  <c r="G22" i="2"/>
  <c r="U14" i="16" s="1"/>
  <c r="F22" i="2"/>
  <c r="E22" i="2"/>
  <c r="T14" i="16" s="1"/>
  <c r="D22" i="2"/>
  <c r="R14" i="16" s="1"/>
  <c r="C22" i="2"/>
  <c r="Q14" i="16" s="1"/>
  <c r="B22" i="2"/>
  <c r="P14" i="16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P36" i="18" s="1"/>
  <c r="B64" i="4"/>
  <c r="P33" i="18" s="1"/>
  <c r="B63" i="4"/>
  <c r="P32" i="18" s="1"/>
  <c r="B55" i="4"/>
  <c r="B53" i="4"/>
  <c r="P30" i="18" s="1"/>
  <c r="B49" i="4"/>
  <c r="B48" i="4"/>
  <c r="B37" i="4"/>
  <c r="B44" i="4" s="1"/>
  <c r="B11" i="4" s="1"/>
  <c r="B29" i="4"/>
  <c r="P15" i="18" s="1"/>
  <c r="B17" i="4"/>
  <c r="B13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4" i="18"/>
  <c r="P35" i="18"/>
  <c r="P27" i="18"/>
  <c r="P28" i="18"/>
  <c r="P29" i="18"/>
  <c r="P20" i="18"/>
  <c r="P21" i="18"/>
  <c r="P22" i="18"/>
  <c r="P23" i="18"/>
  <c r="P24" i="18"/>
  <c r="P16" i="18"/>
  <c r="P17" i="18"/>
  <c r="P7" i="18"/>
  <c r="P8" i="18"/>
  <c r="P6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 s="1"/>
  <c r="F9" i="1"/>
  <c r="F23" i="1"/>
  <c r="Q71" i="15" s="1"/>
  <c r="F27" i="1"/>
  <c r="F31" i="1"/>
  <c r="Q80" i="15" s="1"/>
  <c r="F38" i="1"/>
  <c r="F42" i="1"/>
  <c r="Q91" i="15" s="1"/>
  <c r="F63" i="1"/>
  <c r="Q106" i="15" s="1"/>
  <c r="Q107" i="15"/>
  <c r="Q108" i="15"/>
  <c r="Q109" i="15"/>
  <c r="F68" i="1"/>
  <c r="Q110" i="15" s="1"/>
  <c r="Q111" i="15"/>
  <c r="Q112" i="15"/>
  <c r="Q113" i="15"/>
  <c r="Q114" i="15"/>
  <c r="Q115" i="15"/>
  <c r="F75" i="1"/>
  <c r="Q116" i="15"/>
  <c r="Q117" i="15"/>
  <c r="Q118" i="15"/>
  <c r="E9" i="1"/>
  <c r="E19" i="1"/>
  <c r="P67" i="15" s="1"/>
  <c r="E23" i="1"/>
  <c r="E27" i="1"/>
  <c r="P76" i="15" s="1"/>
  <c r="E31" i="1"/>
  <c r="P80" i="15" s="1"/>
  <c r="E38" i="1"/>
  <c r="P87" i="15" s="1"/>
  <c r="E42" i="1"/>
  <c r="P91" i="15" s="1"/>
  <c r="E57" i="1"/>
  <c r="P103" i="15" s="1"/>
  <c r="E63" i="1"/>
  <c r="E68" i="1"/>
  <c r="P110" i="15" s="1"/>
  <c r="E75" i="1"/>
  <c r="P116" i="15" s="1"/>
  <c r="P117" i="15"/>
  <c r="P118" i="15"/>
  <c r="P111" i="15"/>
  <c r="P112" i="15"/>
  <c r="P113" i="15"/>
  <c r="P114" i="15"/>
  <c r="P115" i="15"/>
  <c r="P107" i="15"/>
  <c r="P108" i="15"/>
  <c r="P109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Q87" i="15"/>
  <c r="P88" i="15"/>
  <c r="Q88" i="15"/>
  <c r="P89" i="15"/>
  <c r="Q89" i="15"/>
  <c r="P90" i="15"/>
  <c r="Q90" i="15"/>
  <c r="P92" i="15"/>
  <c r="Q92" i="15"/>
  <c r="P93" i="15"/>
  <c r="Q93" i="15"/>
  <c r="P94" i="15"/>
  <c r="Q94" i="15"/>
  <c r="Q75" i="15"/>
  <c r="P75" i="15"/>
  <c r="Q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8" i="15"/>
  <c r="Q68" i="15"/>
  <c r="P69" i="15"/>
  <c r="Q69" i="15"/>
  <c r="P70" i="15"/>
  <c r="Q70" i="15"/>
  <c r="P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9" i="1"/>
  <c r="Q4" i="15" s="1"/>
  <c r="C17" i="1"/>
  <c r="Q12" i="15" s="1"/>
  <c r="C25" i="1"/>
  <c r="Q20" i="15" s="1"/>
  <c r="C31" i="1"/>
  <c r="Q26" i="15" s="1"/>
  <c r="C38" i="1"/>
  <c r="Q34" i="15" s="1"/>
  <c r="C41" i="1"/>
  <c r="C60" i="1"/>
  <c r="Q53" i="15" s="1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3" i="15"/>
  <c r="Q14" i="15"/>
  <c r="Q15" i="15"/>
  <c r="Q16" i="15"/>
  <c r="Q17" i="15"/>
  <c r="Q18" i="15"/>
  <c r="Q19" i="15"/>
  <c r="Q21" i="15"/>
  <c r="Q22" i="15"/>
  <c r="Q23" i="15"/>
  <c r="Q24" i="15"/>
  <c r="Q25" i="15"/>
  <c r="Q27" i="15"/>
  <c r="Q28" i="15"/>
  <c r="Q29" i="15"/>
  <c r="Q30" i="15"/>
  <c r="Q31" i="15"/>
  <c r="Q32" i="15"/>
  <c r="Q35" i="15"/>
  <c r="Q36" i="15"/>
  <c r="Q37" i="15"/>
  <c r="Q38" i="15"/>
  <c r="Q39" i="15"/>
  <c r="Q40" i="15"/>
  <c r="Q41" i="15"/>
  <c r="B17" i="1"/>
  <c r="P12" i="15"/>
  <c r="P13" i="15"/>
  <c r="P14" i="15"/>
  <c r="P15" i="15"/>
  <c r="P16" i="15"/>
  <c r="P17" i="15"/>
  <c r="P18" i="15"/>
  <c r="P19" i="15"/>
  <c r="B25" i="1"/>
  <c r="P21" i="15"/>
  <c r="P22" i="15"/>
  <c r="P23" i="15"/>
  <c r="P24" i="15"/>
  <c r="P25" i="15"/>
  <c r="B31" i="1"/>
  <c r="P26" i="15" s="1"/>
  <c r="P27" i="15"/>
  <c r="P28" i="15"/>
  <c r="P29" i="15"/>
  <c r="P30" i="15"/>
  <c r="P31" i="15"/>
  <c r="P32" i="15"/>
  <c r="P34" i="15"/>
  <c r="P35" i="15"/>
  <c r="P36" i="15"/>
  <c r="B41" i="1"/>
  <c r="P37" i="15" s="1"/>
  <c r="P38" i="15"/>
  <c r="P39" i="15"/>
  <c r="P40" i="15"/>
  <c r="P41" i="15"/>
  <c r="P5" i="15"/>
  <c r="P6" i="15"/>
  <c r="P7" i="15"/>
  <c r="P8" i="15"/>
  <c r="P9" i="15"/>
  <c r="P10" i="15"/>
  <c r="P11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C70" i="4"/>
  <c r="D70" i="4"/>
  <c r="C68" i="4"/>
  <c r="Q36" i="18" s="1"/>
  <c r="D68" i="4"/>
  <c r="R36" i="18" s="1"/>
  <c r="C64" i="4"/>
  <c r="Q33" i="18" s="1"/>
  <c r="D64" i="4"/>
  <c r="R33" i="18" s="1"/>
  <c r="C63" i="4"/>
  <c r="D63" i="4"/>
  <c r="R32" i="18" s="1"/>
  <c r="C48" i="4"/>
  <c r="Q26" i="18" s="1"/>
  <c r="C55" i="4"/>
  <c r="D55" i="4"/>
  <c r="R31" i="18" s="1"/>
  <c r="C53" i="4"/>
  <c r="Q30" i="18" s="1"/>
  <c r="D53" i="4"/>
  <c r="R30" i="18" s="1"/>
  <c r="D48" i="4"/>
  <c r="C49" i="4"/>
  <c r="D49" i="4"/>
  <c r="R27" i="18" s="1"/>
  <c r="C29" i="4"/>
  <c r="Q15" i="18" s="1"/>
  <c r="D29" i="4"/>
  <c r="R15" i="18" s="1"/>
  <c r="C40" i="4"/>
  <c r="Q22" i="18" s="1"/>
  <c r="D40" i="4"/>
  <c r="C37" i="4"/>
  <c r="C44" i="4" s="1"/>
  <c r="D37" i="4"/>
  <c r="C17" i="4"/>
  <c r="Q9" i="18" s="1"/>
  <c r="C13" i="4"/>
  <c r="Q6" i="18" s="1"/>
  <c r="D13" i="4"/>
  <c r="R6" i="18" s="1"/>
  <c r="W4" i="17"/>
  <c r="Q17" i="16"/>
  <c r="Q8" i="16"/>
  <c r="D13" i="2"/>
  <c r="R8" i="16" s="1"/>
  <c r="E13" i="2"/>
  <c r="S8" i="16" s="1"/>
  <c r="F13" i="2"/>
  <c r="T8" i="16" s="1"/>
  <c r="G13" i="2"/>
  <c r="G8" i="2" s="1"/>
  <c r="U3" i="16" s="1"/>
  <c r="H13" i="2"/>
  <c r="B13" i="2"/>
  <c r="P8" i="16" s="1"/>
  <c r="C9" i="2"/>
  <c r="Q4" i="16" s="1"/>
  <c r="D9" i="2"/>
  <c r="R4" i="16" s="1"/>
  <c r="E9" i="2"/>
  <c r="S4" i="16" s="1"/>
  <c r="F9" i="2"/>
  <c r="T4" i="16" s="1"/>
  <c r="G9" i="2"/>
  <c r="U4" i="16"/>
  <c r="H9" i="2"/>
  <c r="V4" i="16"/>
  <c r="B9" i="2"/>
  <c r="P4" i="16" s="1"/>
  <c r="R22" i="18"/>
  <c r="Q27" i="18"/>
  <c r="Q32" i="18"/>
  <c r="R19" i="18"/>
  <c r="R26" i="18"/>
  <c r="Q31" i="18"/>
  <c r="R37" i="18"/>
  <c r="Q37" i="18"/>
  <c r="S14" i="16"/>
  <c r="B8" i="2"/>
  <c r="P3" i="16" s="1"/>
  <c r="B29" i="7" l="1"/>
  <c r="P4" i="25" s="1"/>
  <c r="F29" i="7"/>
  <c r="T4" i="25" s="1"/>
  <c r="T13" i="27"/>
  <c r="F33" i="9"/>
  <c r="T24" i="27" s="1"/>
  <c r="Q13" i="27"/>
  <c r="C33" i="9"/>
  <c r="Q24" i="27" s="1"/>
  <c r="U8" i="16"/>
  <c r="E9" i="8"/>
  <c r="C9" i="8"/>
  <c r="Q2" i="26" s="1"/>
  <c r="G21" i="9"/>
  <c r="G33" i="9" s="1"/>
  <c r="U24" i="27" s="1"/>
  <c r="F32" i="10"/>
  <c r="T23" i="28" s="1"/>
  <c r="D32" i="10"/>
  <c r="R23" i="28" s="1"/>
  <c r="T2" i="31"/>
  <c r="D8" i="2"/>
  <c r="D20" i="2" s="1"/>
  <c r="R13" i="16" s="1"/>
  <c r="H8" i="2"/>
  <c r="V3" i="16" s="1"/>
  <c r="D44" i="4"/>
  <c r="J20" i="3"/>
  <c r="X5" i="17" s="1"/>
  <c r="B6" i="11"/>
  <c r="B5" i="12"/>
  <c r="U53" i="26"/>
  <c r="D21" i="9"/>
  <c r="R13" i="27" s="1"/>
  <c r="S2" i="29"/>
  <c r="G30" i="11"/>
  <c r="U22" i="29" s="1"/>
  <c r="C30" i="11"/>
  <c r="Q22" i="29" s="1"/>
  <c r="U2" i="30"/>
  <c r="Q2" i="30"/>
  <c r="D6" i="11"/>
  <c r="B43" i="8"/>
  <c r="P35" i="26" s="1"/>
  <c r="S30" i="26"/>
  <c r="U20" i="27"/>
  <c r="Q20" i="27"/>
  <c r="S2" i="30"/>
  <c r="B9" i="6"/>
  <c r="P2" i="24" s="1"/>
  <c r="E33" i="9"/>
  <c r="S24" i="27" s="1"/>
  <c r="U13" i="27"/>
  <c r="P20" i="27"/>
  <c r="D33" i="9"/>
  <c r="R24" i="27" s="1"/>
  <c r="B33" i="9"/>
  <c r="P24" i="27" s="1"/>
  <c r="P2" i="27"/>
  <c r="F43" i="8"/>
  <c r="T35" i="26" s="1"/>
  <c r="E43" i="8"/>
  <c r="S35" i="26" s="1"/>
  <c r="D43" i="8"/>
  <c r="R35" i="26" s="1"/>
  <c r="C43" i="8"/>
  <c r="Q35" i="26" s="1"/>
  <c r="G77" i="8"/>
  <c r="U68" i="26" s="1"/>
  <c r="S45" i="26"/>
  <c r="C77" i="8"/>
  <c r="Q68" i="26" s="1"/>
  <c r="T45" i="26"/>
  <c r="R45" i="26"/>
  <c r="S2" i="26"/>
  <c r="E77" i="8"/>
  <c r="S68" i="26" s="1"/>
  <c r="D9" i="8"/>
  <c r="R2" i="26" s="1"/>
  <c r="F9" i="8"/>
  <c r="B9" i="8"/>
  <c r="B77" i="8" s="1"/>
  <c r="P68" i="26" s="1"/>
  <c r="T2" i="26"/>
  <c r="P3" i="25"/>
  <c r="F84" i="6"/>
  <c r="T76" i="24" s="1"/>
  <c r="B84" i="6"/>
  <c r="P76" i="24" s="1"/>
  <c r="T105" i="24"/>
  <c r="E84" i="6"/>
  <c r="S76" i="24" s="1"/>
  <c r="G84" i="6"/>
  <c r="U76" i="24" s="1"/>
  <c r="C84" i="6"/>
  <c r="Q76" i="24" s="1"/>
  <c r="P85" i="24"/>
  <c r="U77" i="24"/>
  <c r="S77" i="24"/>
  <c r="Q77" i="24"/>
  <c r="P68" i="24"/>
  <c r="E9" i="6"/>
  <c r="E159" i="6" s="1"/>
  <c r="S150" i="24" s="1"/>
  <c r="D9" i="6"/>
  <c r="D159" i="6" s="1"/>
  <c r="R150" i="24" s="1"/>
  <c r="F9" i="6"/>
  <c r="T2" i="24" s="1"/>
  <c r="C9" i="6"/>
  <c r="Q2" i="24" s="1"/>
  <c r="G9" i="6"/>
  <c r="U2" i="24" s="1"/>
  <c r="T11" i="24"/>
  <c r="R2" i="24"/>
  <c r="U58" i="20"/>
  <c r="E65" i="5"/>
  <c r="S56" i="20" s="1"/>
  <c r="F65" i="5"/>
  <c r="T56" i="20" s="1"/>
  <c r="D65" i="5"/>
  <c r="R56" i="20" s="1"/>
  <c r="G54" i="5"/>
  <c r="U46" i="20" s="1"/>
  <c r="B65" i="5"/>
  <c r="P56" i="20" s="1"/>
  <c r="G65" i="5"/>
  <c r="U56" i="20" s="1"/>
  <c r="P37" i="20"/>
  <c r="U32" i="20"/>
  <c r="E41" i="5"/>
  <c r="S34" i="20" s="1"/>
  <c r="U31" i="20"/>
  <c r="G41" i="5"/>
  <c r="G42" i="5" s="1"/>
  <c r="U35" i="20" s="1"/>
  <c r="P31" i="20"/>
  <c r="F41" i="5"/>
  <c r="T34" i="20" s="1"/>
  <c r="D41" i="5"/>
  <c r="R34" i="20" s="1"/>
  <c r="U33" i="20"/>
  <c r="C70" i="5"/>
  <c r="E70" i="5"/>
  <c r="Q19" i="18"/>
  <c r="P19" i="18"/>
  <c r="C72" i="4"/>
  <c r="C74" i="4" s="1"/>
  <c r="Q39" i="18" s="1"/>
  <c r="R25" i="18"/>
  <c r="D11" i="4"/>
  <c r="Q25" i="18"/>
  <c r="C11" i="4"/>
  <c r="P5" i="18"/>
  <c r="B8" i="4"/>
  <c r="P25" i="18"/>
  <c r="I20" i="3"/>
  <c r="W5" i="17" s="1"/>
  <c r="C29" i="7"/>
  <c r="Q4" i="25" s="1"/>
  <c r="B57" i="4"/>
  <c r="B59" i="4" s="1"/>
  <c r="D57" i="4"/>
  <c r="D59" i="4" s="1"/>
  <c r="Q38" i="18"/>
  <c r="P26" i="18"/>
  <c r="B72" i="4"/>
  <c r="C57" i="4"/>
  <c r="C59" i="4" s="1"/>
  <c r="D72" i="4"/>
  <c r="D29" i="7"/>
  <c r="R4" i="25" s="1"/>
  <c r="U2" i="25"/>
  <c r="K8" i="3"/>
  <c r="Y3" i="17" s="1"/>
  <c r="G20" i="3"/>
  <c r="U5" i="17" s="1"/>
  <c r="U3" i="17"/>
  <c r="K14" i="3"/>
  <c r="Y4" i="17" s="1"/>
  <c r="E20" i="3"/>
  <c r="S5" i="17" s="1"/>
  <c r="V8" i="16"/>
  <c r="E8" i="2"/>
  <c r="E20" i="2" s="1"/>
  <c r="S13" i="16" s="1"/>
  <c r="G20" i="2"/>
  <c r="U13" i="16" s="1"/>
  <c r="F8" i="2"/>
  <c r="S3" i="16"/>
  <c r="C8" i="2"/>
  <c r="B20" i="2"/>
  <c r="P13" i="16" s="1"/>
  <c r="E79" i="1"/>
  <c r="P119" i="15" s="1"/>
  <c r="F79" i="1"/>
  <c r="Q119" i="15" s="1"/>
  <c r="P106" i="15"/>
  <c r="F47" i="1"/>
  <c r="F59" i="1" s="1"/>
  <c r="Q104" i="15" s="1"/>
  <c r="E47" i="1"/>
  <c r="P95" i="15" s="1"/>
  <c r="B47" i="1"/>
  <c r="P42" i="15" s="1"/>
  <c r="P20" i="15"/>
  <c r="C47" i="1"/>
  <c r="Q42" i="15" s="1"/>
  <c r="C6" i="10"/>
  <c r="G6" i="10"/>
  <c r="E5" i="12"/>
  <c r="D5" i="12"/>
  <c r="A2" i="14"/>
  <c r="A2" i="10"/>
  <c r="A2" i="11"/>
  <c r="A2" i="12"/>
  <c r="A2" i="8"/>
  <c r="A2" i="3"/>
  <c r="A2" i="9"/>
  <c r="A2" i="7"/>
  <c r="A2" i="2"/>
  <c r="A2" i="6"/>
  <c r="A2" i="5"/>
  <c r="A2" i="1"/>
  <c r="A2" i="4"/>
  <c r="V3" i="17"/>
  <c r="R2" i="25"/>
  <c r="T2" i="25"/>
  <c r="S2" i="25"/>
  <c r="H20" i="2" l="1"/>
  <c r="V13" i="16" s="1"/>
  <c r="R3" i="16"/>
  <c r="F70" i="5"/>
  <c r="D77" i="8"/>
  <c r="R68" i="26" s="1"/>
  <c r="F77" i="8"/>
  <c r="T68" i="26" s="1"/>
  <c r="P2" i="26"/>
  <c r="B159" i="6"/>
  <c r="P150" i="24" s="1"/>
  <c r="C159" i="6"/>
  <c r="Q150" i="24" s="1"/>
  <c r="S2" i="24"/>
  <c r="G159" i="6"/>
  <c r="U150" i="24" s="1"/>
  <c r="F159" i="6"/>
  <c r="T150" i="24" s="1"/>
  <c r="B70" i="5"/>
  <c r="U34" i="20"/>
  <c r="G70" i="5"/>
  <c r="D70" i="5"/>
  <c r="R5" i="18"/>
  <c r="D8" i="4"/>
  <c r="Q5" i="18"/>
  <c r="C8" i="4"/>
  <c r="B21" i="4"/>
  <c r="P2" i="18"/>
  <c r="D74" i="4"/>
  <c r="R39" i="18" s="1"/>
  <c r="R38" i="18"/>
  <c r="B74" i="4"/>
  <c r="P39" i="18" s="1"/>
  <c r="P38" i="18"/>
  <c r="K20" i="3"/>
  <c r="Y5" i="17" s="1"/>
  <c r="F20" i="2"/>
  <c r="T13" i="16" s="1"/>
  <c r="T3" i="16"/>
  <c r="Q3" i="16"/>
  <c r="C20" i="2"/>
  <c r="Q13" i="16" s="1"/>
  <c r="F81" i="1"/>
  <c r="Q120" i="15" s="1"/>
  <c r="Q95" i="15"/>
  <c r="E59" i="1"/>
  <c r="E81" i="1" s="1"/>
  <c r="P120" i="15" s="1"/>
  <c r="B62" i="1"/>
  <c r="P54" i="15" s="1"/>
  <c r="C62" i="1"/>
  <c r="Q54" i="15" s="1"/>
  <c r="R2" i="18" l="1"/>
  <c r="D21" i="4"/>
  <c r="Q2" i="18"/>
  <c r="C21" i="4"/>
  <c r="B23" i="4"/>
  <c r="P12" i="18"/>
  <c r="P104" i="15"/>
  <c r="D23" i="4" l="1"/>
  <c r="R12" i="18"/>
  <c r="Q12" i="18"/>
  <c r="C23" i="4"/>
  <c r="B25" i="4"/>
  <c r="P13" i="18"/>
  <c r="R13" i="18" l="1"/>
  <c r="D25" i="4"/>
  <c r="C25" i="4"/>
  <c r="Q13" i="18"/>
  <c r="P14" i="18"/>
  <c r="B33" i="4"/>
  <c r="P18" i="18" s="1"/>
  <c r="D33" i="4" l="1"/>
  <c r="R18" i="18" s="1"/>
  <c r="R14" i="18"/>
  <c r="Q14" i="18"/>
  <c r="C33" i="4"/>
  <c r="Q18" i="18" s="1"/>
</calcChain>
</file>

<file path=xl/sharedStrings.xml><?xml version="1.0" encoding="utf-8"?>
<sst xmlns="http://schemas.openxmlformats.org/spreadsheetml/2006/main" count="4243" uniqueCount="3305">
  <si>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</si>
  <si>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</si>
  <si>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</si>
  <si>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</si>
  <si>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</si>
  <si>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</si>
  <si>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</si>
  <si>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</si>
  <si>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</si>
  <si>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</si>
  <si>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</si>
  <si>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</si>
  <si>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</si>
  <si>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</si>
  <si>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</si>
  <si>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</si>
  <si>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</si>
  <si>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</si>
  <si>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</si>
  <si>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</si>
  <si>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</si>
  <si>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</si>
  <si>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</si>
  <si>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</si>
  <si>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</si>
  <si>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</si>
  <si>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</si>
  <si>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</si>
  <si>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</si>
  <si>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</si>
  <si>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</si>
  <si>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</si>
  <si>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</si>
  <si>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</si>
  <si>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</si>
  <si>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</si>
  <si>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</si>
  <si>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</si>
  <si>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</si>
  <si>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</si>
  <si>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</si>
  <si>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</si>
  <si>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</si>
  <si>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</si>
  <si>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</si>
  <si>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</si>
  <si>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</si>
  <si>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</si>
  <si>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</si>
  <si>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</si>
  <si>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</si>
  <si>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</si>
  <si>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</si>
  <si>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</si>
  <si>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</si>
  <si>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</si>
  <si>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</si>
  <si>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</si>
  <si>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</si>
  <si>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</si>
  <si>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</si>
  <si>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</si>
  <si>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</si>
  <si>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</si>
  <si>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</si>
  <si>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</si>
  <si>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</si>
  <si>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</si>
  <si>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</si>
  <si>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</si>
  <si>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</si>
  <si>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</si>
  <si>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</si>
  <si>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</si>
  <si>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</si>
  <si>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</si>
  <si>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</si>
  <si>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</si>
  <si>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</si>
  <si>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</si>
  <si>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</si>
  <si>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</si>
  <si>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</si>
  <si>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</si>
  <si>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</si>
  <si>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</si>
  <si>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</si>
  <si>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</si>
  <si>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</si>
  <si>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</si>
  <si>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</si>
  <si>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</si>
  <si>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</si>
  <si>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</si>
  <si>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</si>
  <si>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</si>
  <si>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</si>
  <si>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</si>
  <si>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</si>
  <si>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</si>
  <si>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</si>
  <si>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</si>
  <si>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</si>
  <si>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</si>
  <si>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</si>
  <si>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</si>
  <si>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</si>
  <si>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</si>
  <si>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</si>
  <si>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</si>
  <si>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</si>
  <si>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</si>
  <si>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</si>
  <si>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</si>
  <si>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</si>
  <si>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</si>
  <si>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</si>
  <si>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</si>
  <si>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</si>
  <si>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</si>
  <si>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</si>
  <si>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</si>
  <si>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</si>
  <si>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</si>
  <si>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</si>
  <si>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</si>
  <si>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</si>
  <si>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</si>
  <si>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</si>
  <si>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</si>
  <si>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</si>
  <si>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</si>
  <si>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</si>
  <si>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</si>
  <si>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</si>
  <si>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</si>
  <si>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</si>
  <si>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</si>
  <si>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</si>
  <si>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</si>
  <si>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</si>
  <si>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</si>
  <si>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</si>
  <si>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</si>
  <si>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</si>
  <si>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</si>
  <si>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</si>
  <si>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</si>
  <si>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</si>
  <si>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</si>
  <si>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</si>
  <si>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</si>
  <si>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</si>
  <si>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</si>
  <si>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</si>
  <si>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</si>
  <si>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</si>
  <si>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</si>
  <si>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</si>
  <si>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</si>
  <si>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</si>
  <si>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</si>
  <si>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</si>
  <si>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</si>
  <si>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</si>
  <si>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</si>
  <si>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</si>
  <si>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</si>
  <si>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</si>
  <si>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</si>
  <si>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</si>
  <si>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</si>
  <si>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</si>
  <si>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</si>
  <si>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</si>
  <si>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</si>
  <si>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</si>
  <si>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</si>
  <si>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</si>
  <si>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</si>
  <si>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</si>
  <si>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</si>
  <si>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</si>
  <si>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</si>
  <si>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</si>
  <si>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</si>
  <si>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</si>
  <si>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</si>
  <si>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</si>
  <si>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</si>
  <si>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</si>
  <si>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</si>
  <si>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</si>
  <si>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</si>
  <si>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</si>
  <si>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</si>
  <si>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</si>
  <si>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</si>
  <si>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</si>
  <si>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</si>
  <si>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</si>
  <si>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</si>
  <si>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</si>
  <si>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</si>
  <si>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</si>
  <si>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</si>
  <si>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</si>
  <si>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</si>
  <si>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</si>
  <si>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</si>
  <si>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</si>
  <si>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</si>
  <si>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</si>
  <si>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</si>
  <si>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</si>
  <si>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</si>
  <si>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</si>
  <si>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</si>
  <si>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</si>
  <si>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</si>
  <si>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</si>
  <si>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</si>
  <si>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</si>
  <si>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</si>
  <si>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</si>
  <si>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</si>
  <si>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</si>
  <si>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</si>
  <si>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</si>
  <si>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</si>
  <si>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</si>
  <si>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</si>
  <si>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</si>
  <si>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</si>
  <si>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</si>
  <si>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</si>
  <si>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</si>
  <si>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</si>
  <si>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</si>
  <si>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</si>
  <si>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</si>
  <si>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</si>
  <si>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</si>
  <si>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</si>
  <si>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</si>
  <si>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</si>
  <si>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</si>
  <si>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</si>
  <si>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</si>
  <si>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</si>
  <si>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</si>
  <si>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</si>
  <si>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</si>
  <si>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</si>
  <si>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</si>
  <si>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</si>
  <si>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</si>
  <si>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</si>
  <si>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</si>
  <si>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</si>
  <si>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</si>
  <si>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</si>
  <si>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</si>
  <si>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</si>
  <si>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</si>
  <si>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</si>
  <si>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</si>
  <si>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</si>
  <si>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</si>
  <si>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</si>
  <si>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</si>
  <si>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</si>
  <si>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</si>
  <si>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</si>
  <si>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</si>
  <si>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</si>
  <si>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</si>
  <si>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</si>
  <si>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</si>
  <si>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</si>
  <si>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</si>
  <si>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</si>
  <si>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</si>
  <si>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</si>
  <si>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</si>
  <si>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</si>
  <si>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</si>
  <si>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</si>
  <si>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</si>
  <si>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</si>
  <si>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</si>
  <si>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</si>
  <si>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</si>
  <si>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</si>
  <si>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</si>
  <si>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</si>
  <si>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</si>
  <si>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</si>
  <si>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</si>
  <si>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</si>
  <si>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</si>
  <si>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</si>
  <si>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</si>
  <si>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</si>
  <si>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</si>
  <si>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</si>
  <si>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</si>
  <si>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</si>
  <si>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</si>
  <si>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</si>
  <si>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</si>
  <si>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</si>
  <si>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</si>
  <si>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</si>
  <si>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</si>
  <si>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</si>
  <si>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</si>
  <si>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</si>
  <si>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</si>
  <si>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</si>
  <si>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</si>
  <si>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</si>
  <si>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</si>
  <si>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</si>
  <si>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</si>
  <si>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</si>
  <si>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</si>
  <si>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</si>
  <si>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</si>
  <si>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</si>
  <si>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</si>
  <si>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</si>
  <si>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</si>
  <si>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</si>
  <si>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</si>
  <si>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</si>
  <si>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</si>
  <si>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</si>
  <si>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</si>
  <si>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</si>
  <si>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</si>
  <si>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</si>
  <si>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</si>
  <si>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</si>
  <si>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</si>
  <si>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</si>
  <si>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</si>
  <si>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</si>
  <si>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</si>
  <si>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</si>
  <si>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</si>
  <si>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</si>
  <si>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</si>
  <si>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</si>
  <si>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</si>
  <si>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</si>
  <si>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</si>
  <si>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</si>
  <si>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</si>
  <si>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</si>
  <si>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</si>
  <si>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</si>
  <si>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</si>
  <si>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</si>
  <si>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</si>
  <si>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</si>
  <si>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</si>
  <si>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</si>
  <si>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</si>
  <si>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</si>
  <si>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</si>
  <si>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</si>
  <si>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</si>
  <si>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</si>
  <si>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</si>
  <si>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</si>
  <si>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</si>
  <si>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</si>
  <si>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</si>
  <si>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</si>
  <si>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</si>
  <si>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</si>
  <si>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</si>
  <si>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</si>
  <si>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</si>
  <si>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</si>
  <si>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</si>
  <si>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</si>
  <si>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</si>
  <si>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</si>
  <si>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</si>
  <si>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</si>
  <si>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</si>
  <si>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</si>
  <si>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</si>
  <si>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</si>
  <si>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</si>
  <si>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</si>
  <si>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</si>
  <si>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</si>
  <si>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</si>
  <si>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</si>
  <si>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</si>
  <si>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</si>
  <si>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</si>
  <si>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</si>
  <si>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</si>
  <si>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</si>
  <si>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</si>
  <si>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</si>
  <si>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</si>
  <si>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</si>
  <si>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</si>
  <si>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</si>
  <si>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</si>
  <si>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</si>
  <si>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</si>
  <si>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</si>
  <si>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</si>
  <si>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</si>
  <si>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</si>
  <si>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</si>
  <si>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</si>
  <si>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</si>
  <si>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</si>
  <si>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</si>
  <si>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</si>
  <si>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</si>
  <si>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</si>
  <si>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</si>
  <si>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</si>
  <si>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</si>
  <si>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</si>
  <si>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</si>
  <si>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</si>
  <si>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</si>
  <si>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</si>
  <si>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</si>
  <si>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</si>
  <si>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</si>
  <si>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</si>
  <si>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</si>
  <si>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</si>
  <si>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</si>
  <si>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</si>
  <si>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</si>
  <si>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</si>
  <si>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</si>
  <si>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</si>
  <si>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</si>
  <si>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</si>
  <si>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</si>
  <si>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</si>
  <si>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</si>
  <si>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</si>
  <si>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</si>
  <si>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</si>
  <si>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</si>
  <si>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</si>
  <si>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</si>
  <si>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</si>
  <si>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</si>
  <si>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</si>
  <si>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</si>
  <si>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</si>
  <si>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</si>
  <si>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</si>
  <si>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</si>
  <si>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</si>
  <si>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</si>
  <si>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</si>
  <si>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</si>
  <si>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</si>
  <si>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</si>
  <si>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</si>
  <si>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</si>
  <si>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</si>
  <si>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</si>
  <si>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</si>
  <si>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</si>
  <si>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</si>
  <si>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</si>
  <si>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</si>
  <si>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</si>
  <si>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</si>
  <si>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</si>
  <si>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</si>
  <si>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</si>
  <si>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</si>
  <si>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</si>
  <si>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</si>
  <si>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</si>
  <si>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</si>
  <si>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</si>
  <si>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</si>
  <si>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</si>
  <si>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</si>
  <si>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</si>
  <si>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</si>
  <si>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</si>
  <si>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</si>
  <si>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</si>
  <si>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</si>
  <si>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</si>
  <si>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</si>
  <si>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</si>
  <si>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</si>
  <si>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</si>
  <si>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</si>
  <si>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</si>
  <si>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</si>
  <si>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</si>
  <si>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</si>
  <si>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</si>
  <si>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</si>
  <si>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</si>
  <si>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</si>
  <si>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</si>
  <si>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</si>
  <si>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</si>
  <si>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</si>
  <si>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</si>
  <si>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</si>
  <si>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</si>
  <si>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</si>
  <si>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</si>
  <si>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</si>
  <si>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</si>
  <si>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</si>
  <si>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</si>
  <si>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</si>
  <si>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</si>
  <si>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</si>
  <si>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</si>
  <si>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</si>
  <si>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</si>
  <si>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</si>
  <si>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</si>
  <si>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</si>
  <si>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</si>
  <si>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</si>
  <si>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</si>
  <si>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</si>
  <si>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</si>
  <si>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</si>
  <si>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</si>
  <si>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</si>
  <si>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</si>
  <si>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</si>
  <si>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</si>
  <si>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</si>
  <si>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</si>
  <si>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</si>
  <si>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</si>
  <si>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</si>
  <si>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</si>
  <si>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</si>
  <si>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</si>
  <si>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</si>
  <si>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</si>
  <si>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</si>
  <si>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</si>
  <si>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</si>
  <si>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</si>
  <si>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</si>
  <si>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</si>
  <si>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</si>
  <si>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</si>
  <si>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</si>
  <si>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</si>
  <si>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</si>
  <si>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</si>
  <si>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</si>
  <si>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</si>
  <si>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</si>
  <si>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</si>
  <si>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</si>
  <si>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</si>
  <si>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</si>
  <si>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</si>
  <si>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</si>
  <si>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</si>
  <si>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</si>
  <si>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</si>
  <si>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</si>
  <si>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</si>
  <si>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</si>
  <si>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</si>
  <si>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</si>
  <si>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</si>
  <si>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</si>
  <si>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</si>
  <si>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</si>
  <si>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</si>
  <si>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</si>
  <si>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</si>
  <si>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</si>
  <si>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</si>
  <si>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</si>
  <si>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</si>
  <si>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</si>
  <si>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</si>
  <si>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</si>
  <si>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</si>
  <si>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</si>
  <si>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</si>
  <si>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</si>
  <si>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</si>
  <si>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</si>
  <si>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</si>
  <si>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</si>
  <si>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</si>
  <si>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</si>
  <si>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</si>
  <si>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</si>
  <si>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</si>
  <si>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</si>
  <si>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</si>
  <si>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</si>
  <si>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</si>
  <si>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</si>
  <si>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</si>
  <si>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</si>
  <si>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</si>
  <si>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</si>
  <si>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</si>
  <si>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</si>
  <si>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</si>
  <si>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</si>
  <si>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</si>
  <si>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</si>
  <si>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</si>
  <si>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</si>
  <si>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</si>
  <si>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</si>
  <si>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</si>
  <si>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</si>
  <si>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</si>
  <si>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</si>
  <si>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</si>
  <si>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</si>
  <si>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</si>
  <si>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</si>
  <si>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</si>
  <si>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</si>
  <si>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</si>
  <si>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</si>
  <si>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</si>
  <si>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</si>
  <si>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</si>
  <si>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</si>
  <si>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</si>
  <si>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</si>
  <si>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</si>
  <si>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</si>
  <si>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</si>
  <si>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</si>
  <si>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</si>
  <si>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</si>
  <si>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</si>
  <si>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</si>
  <si>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</si>
  <si>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</si>
  <si>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</si>
  <si>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</si>
  <si>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</si>
  <si>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</si>
  <si>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</si>
  <si>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</si>
  <si>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</si>
  <si>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</si>
  <si>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</si>
  <si>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</si>
  <si>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</si>
  <si>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</si>
  <si>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</si>
  <si>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</si>
  <si>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</si>
  <si>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</si>
  <si>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</si>
  <si>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</si>
  <si>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</si>
  <si>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</si>
  <si>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</si>
  <si>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</si>
  <si>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</si>
  <si>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</si>
  <si>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</si>
  <si>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</si>
  <si>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</si>
  <si>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</si>
  <si>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</si>
  <si>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</si>
  <si>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</si>
  <si>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</si>
  <si>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</si>
  <si>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</si>
  <si>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</si>
  <si>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</si>
  <si>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</si>
  <si>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</si>
  <si>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</si>
  <si>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</si>
  <si>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</si>
  <si>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</si>
  <si>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</si>
  <si>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</si>
  <si>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</si>
  <si>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</si>
  <si>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</si>
  <si>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</si>
  <si>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</si>
  <si>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</si>
  <si>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</si>
  <si>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</si>
  <si>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</si>
  <si>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</si>
  <si>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</si>
  <si>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</si>
  <si>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</si>
  <si>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</si>
  <si>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</si>
  <si>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</si>
  <si>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</si>
  <si>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</si>
  <si>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</si>
  <si>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</si>
  <si>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</si>
  <si>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</si>
  <si>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</si>
  <si>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</si>
  <si>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</si>
  <si>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</si>
  <si>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</si>
  <si>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</si>
  <si>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</si>
  <si>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</si>
  <si>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</si>
  <si>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</si>
  <si>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</si>
  <si>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</si>
  <si>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</si>
  <si>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</si>
  <si>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</si>
  <si>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</si>
  <si>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</si>
  <si>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</si>
  <si>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</si>
  <si>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</si>
  <si>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</si>
  <si>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</si>
  <si>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</si>
  <si>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</si>
  <si>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</si>
  <si>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</si>
  <si>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</si>
  <si>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</si>
  <si>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</si>
  <si>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</si>
  <si>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</si>
  <si>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</si>
  <si>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</si>
  <si>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</si>
  <si>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</si>
  <si>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</si>
  <si>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</si>
  <si>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</si>
  <si>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</si>
  <si>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</si>
  <si>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</si>
  <si>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</si>
  <si>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</si>
  <si>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</si>
  <si>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</si>
  <si>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</si>
  <si>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</si>
  <si>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</si>
  <si>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</si>
  <si>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</si>
  <si>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</si>
  <si>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</si>
  <si>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</si>
  <si>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</si>
  <si>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</si>
  <si>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</si>
  <si>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</si>
  <si>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</si>
  <si>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</si>
  <si>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</si>
  <si>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</si>
  <si>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</si>
  <si>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</si>
  <si>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</si>
  <si>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</si>
  <si>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</si>
  <si>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</si>
  <si>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</si>
  <si>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</si>
  <si>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</si>
  <si>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</si>
  <si>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</si>
  <si>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</si>
  <si>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</si>
  <si>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</si>
  <si>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</si>
  <si>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</si>
  <si>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</si>
  <si>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</si>
  <si>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</si>
  <si>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</si>
  <si>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</si>
  <si>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</si>
  <si>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</si>
  <si>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</si>
  <si>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</si>
  <si>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</si>
  <si>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</si>
  <si>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</si>
  <si>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</si>
  <si>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</si>
  <si>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</si>
  <si>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</si>
  <si>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</si>
  <si>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</si>
  <si>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</si>
  <si>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</si>
  <si>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</si>
  <si>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</si>
  <si>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</si>
  <si>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</si>
  <si>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</si>
  <si>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</si>
  <si>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</si>
  <si>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</si>
  <si>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</si>
  <si>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</si>
  <si>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</si>
  <si>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</si>
  <si>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</si>
  <si>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</si>
  <si>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</si>
  <si>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</si>
  <si>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</si>
  <si>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</si>
  <si>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</si>
  <si>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</si>
  <si>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</si>
  <si>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</si>
  <si>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</si>
  <si>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</si>
  <si>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</si>
  <si>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</si>
  <si>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</si>
  <si>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</si>
  <si>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</si>
  <si>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</si>
  <si>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</si>
  <si>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</si>
  <si>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</si>
  <si>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</si>
  <si>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</si>
  <si>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</si>
  <si>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</si>
  <si>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</si>
  <si>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</si>
  <si>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</si>
  <si>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</si>
  <si>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</si>
  <si>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</si>
  <si>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</si>
  <si>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</si>
  <si>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</si>
  <si>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</si>
  <si>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</si>
  <si>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</si>
  <si>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</si>
  <si>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</si>
  <si>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</si>
  <si>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</si>
  <si>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</si>
  <si>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</si>
  <si>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</si>
  <si>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</si>
  <si>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</si>
  <si>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</si>
  <si>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</si>
  <si>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</si>
  <si>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</si>
  <si>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</si>
  <si>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</si>
  <si>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</si>
  <si>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</si>
  <si>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</si>
  <si>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</si>
  <si>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</si>
  <si>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</si>
  <si>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</si>
  <si>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</si>
  <si>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</si>
  <si>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</si>
  <si>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</si>
  <si>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</si>
  <si>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</si>
  <si>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</si>
  <si>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</si>
  <si>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</si>
  <si>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</si>
  <si>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</si>
  <si>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</si>
  <si>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</si>
  <si>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</si>
  <si>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</si>
  <si>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</si>
  <si>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</si>
  <si>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</si>
  <si>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</si>
  <si>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</si>
  <si>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</si>
  <si>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</si>
  <si>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</si>
  <si>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</si>
  <si>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</si>
  <si>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</si>
  <si>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</si>
  <si>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</si>
  <si>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</si>
  <si>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</si>
  <si>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</si>
  <si>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</si>
  <si>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</si>
  <si>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</si>
  <si>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</si>
  <si>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</si>
  <si>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</si>
  <si>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</si>
  <si>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</si>
  <si>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</si>
  <si>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</si>
  <si>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</si>
  <si>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</si>
  <si>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</si>
  <si>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</si>
  <si>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</si>
  <si>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</si>
  <si>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</si>
  <si>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</si>
  <si>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</si>
  <si>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</si>
  <si>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</si>
  <si>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</si>
  <si>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</si>
  <si>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</si>
  <si>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</si>
  <si>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</si>
  <si>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</si>
  <si>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</si>
  <si>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</si>
  <si>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</si>
  <si>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</si>
  <si>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</si>
  <si>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</si>
  <si>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</si>
  <si>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</si>
  <si>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</si>
  <si>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</si>
  <si>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</si>
  <si>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</si>
  <si>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</si>
  <si>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</si>
  <si>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</si>
  <si>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</si>
  <si>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</si>
  <si>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</si>
  <si>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</si>
  <si>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</si>
  <si>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</si>
  <si>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</si>
  <si>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</si>
  <si>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</si>
  <si>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</si>
  <si>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</si>
  <si>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</si>
  <si>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</si>
  <si>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</si>
  <si>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</si>
  <si>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</si>
  <si>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</si>
  <si>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</si>
  <si>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</si>
  <si>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</si>
  <si>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</si>
  <si>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</si>
  <si>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</si>
  <si>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</si>
  <si>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</si>
  <si>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</si>
  <si>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</si>
  <si>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</si>
  <si>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</si>
  <si>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</si>
  <si>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</si>
  <si>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</si>
  <si>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</si>
  <si>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</si>
  <si>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</si>
  <si>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</si>
  <si>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</si>
  <si>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</si>
  <si>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</si>
  <si>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</si>
  <si>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</si>
  <si>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</si>
  <si>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</si>
  <si>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</si>
  <si>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</si>
  <si>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</si>
  <si>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</si>
  <si>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</si>
  <si>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</si>
  <si>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</si>
  <si>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</si>
  <si>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</si>
  <si>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</si>
  <si>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</si>
  <si>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</si>
  <si>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</si>
  <si>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</si>
  <si>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</si>
  <si>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</si>
  <si>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</si>
  <si>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</si>
  <si>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</si>
  <si>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</si>
  <si>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</si>
  <si>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</si>
  <si>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</si>
  <si>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</si>
  <si>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</si>
  <si>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</si>
  <si>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</si>
  <si>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</si>
  <si>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</si>
  <si>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</si>
  <si>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</si>
  <si>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</si>
  <si>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</si>
  <si>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</si>
  <si>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</si>
  <si>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</si>
  <si>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</si>
  <si>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</si>
  <si>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</si>
  <si>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</si>
  <si>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</si>
  <si>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</si>
  <si>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</si>
  <si>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</si>
  <si>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</si>
  <si>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</si>
  <si>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</si>
  <si>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</si>
  <si>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</si>
  <si>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</si>
  <si>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</si>
  <si>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</si>
  <si>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</si>
  <si>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</si>
  <si>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</si>
  <si>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</si>
  <si>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</si>
  <si>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</si>
  <si>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</si>
  <si>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</si>
  <si>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</si>
  <si>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</si>
  <si>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</si>
  <si>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</si>
  <si>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</si>
  <si>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</si>
  <si>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</si>
  <si>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</si>
  <si>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</si>
  <si>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</si>
  <si>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</si>
  <si>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</si>
  <si>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</si>
  <si>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</si>
  <si>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</si>
  <si>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</si>
  <si>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</si>
  <si>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</si>
  <si>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</si>
  <si>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</si>
  <si>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</si>
  <si>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</si>
  <si>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</si>
  <si>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</si>
  <si>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</si>
  <si>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</si>
  <si>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</si>
  <si>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</si>
  <si>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</si>
  <si>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</si>
  <si>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</si>
  <si>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</si>
  <si>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</si>
  <si>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</si>
  <si>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</si>
  <si>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</si>
  <si>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</si>
  <si>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</si>
  <si>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</si>
  <si>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</si>
  <si>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</si>
  <si>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</si>
  <si>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</si>
  <si>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</si>
  <si>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</si>
  <si>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</si>
  <si>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</si>
  <si>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</si>
  <si>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</si>
  <si>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</si>
  <si>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</si>
  <si>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</si>
  <si>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</si>
  <si>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</si>
  <si>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</si>
  <si>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</si>
  <si>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</si>
  <si>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</si>
  <si>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</si>
  <si>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</si>
  <si>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</si>
  <si>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</si>
  <si>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</si>
  <si>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</si>
  <si>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</si>
  <si>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</si>
  <si>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</si>
  <si>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</si>
  <si>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</si>
  <si>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</si>
  <si>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</si>
  <si>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</si>
  <si>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</si>
  <si>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</si>
  <si>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</si>
  <si>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</si>
  <si>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</si>
  <si>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</si>
  <si>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</si>
  <si>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</si>
  <si>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</si>
  <si>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</si>
  <si>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</si>
  <si>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</si>
  <si>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</si>
  <si>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</si>
  <si>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</si>
  <si>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</si>
  <si>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</si>
  <si>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</si>
  <si>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</si>
  <si>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</si>
  <si>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</si>
  <si>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</si>
  <si>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</si>
  <si>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</si>
  <si>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</si>
  <si>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</si>
  <si>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</si>
  <si>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</si>
  <si>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</si>
  <si>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</si>
  <si>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</si>
  <si>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</si>
  <si>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</si>
  <si>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</si>
  <si>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</si>
  <si>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</si>
  <si>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</si>
  <si>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</si>
  <si>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</si>
  <si>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</si>
  <si>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</si>
  <si>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</si>
  <si>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</si>
  <si>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</si>
  <si>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</si>
  <si>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</si>
  <si>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</si>
  <si>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</si>
  <si>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</si>
  <si>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</si>
  <si>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</si>
  <si>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</si>
  <si>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</si>
  <si>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</si>
  <si>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</si>
  <si>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</si>
  <si>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</si>
  <si>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</si>
  <si>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</si>
  <si>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</si>
  <si>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</si>
  <si>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</si>
  <si>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</si>
  <si>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</si>
  <si>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</si>
  <si>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</si>
  <si>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</si>
  <si>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</si>
  <si>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</si>
  <si>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</si>
  <si>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</si>
  <si>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</si>
  <si>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</si>
  <si>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</si>
  <si>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</si>
  <si>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</si>
  <si>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</si>
  <si>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</si>
  <si>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</si>
  <si>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</si>
  <si>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</si>
  <si>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</si>
  <si>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</si>
  <si>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</si>
  <si>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</si>
  <si>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</si>
  <si>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</si>
  <si>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</si>
  <si>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</si>
  <si>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</si>
  <si>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</si>
  <si>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</si>
  <si>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</si>
  <si>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</si>
  <si>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</si>
  <si>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</si>
  <si>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</si>
  <si>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</si>
  <si>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</si>
  <si>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</si>
  <si>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</si>
  <si>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</si>
  <si>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</si>
  <si>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</si>
  <si>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</si>
  <si>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</si>
  <si>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</si>
  <si>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</si>
  <si>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</si>
  <si>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</si>
  <si>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</si>
  <si>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</si>
  <si>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</si>
  <si>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</si>
  <si>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</si>
  <si>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</si>
  <si>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</si>
  <si>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</si>
  <si>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</si>
  <si>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</si>
  <si>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</si>
  <si>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</si>
  <si>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</si>
  <si>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</si>
  <si>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</si>
  <si>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</si>
  <si>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</si>
  <si>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</si>
  <si>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</si>
  <si>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</si>
  <si>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</si>
  <si>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</si>
  <si>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</si>
  <si>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</si>
  <si>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</si>
  <si>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</si>
  <si>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</si>
  <si>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</si>
  <si>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</si>
  <si>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</si>
  <si>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</si>
  <si>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</si>
  <si>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</si>
  <si>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</si>
  <si>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</si>
  <si>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</si>
  <si>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</si>
  <si>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</si>
  <si>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</si>
  <si>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</si>
  <si>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</si>
  <si>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</si>
  <si>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</si>
  <si>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</si>
  <si>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</si>
  <si>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</si>
  <si>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</si>
  <si>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</si>
  <si>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</si>
  <si>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</si>
  <si>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</si>
  <si>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</si>
  <si>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</si>
  <si>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</si>
  <si>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</si>
  <si>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</si>
  <si>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</si>
  <si>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</si>
  <si>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</si>
  <si>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</si>
  <si>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</si>
  <si>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</si>
  <si>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</si>
  <si>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</si>
  <si>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</si>
  <si>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</si>
  <si>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</si>
  <si>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</si>
  <si>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</si>
  <si>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</si>
  <si>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</si>
  <si>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</si>
  <si>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</si>
  <si>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</si>
  <si>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</si>
  <si>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</si>
  <si>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</si>
  <si>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</si>
  <si>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</si>
  <si>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</si>
  <si>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</si>
  <si>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</si>
  <si>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</si>
  <si>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</si>
  <si>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</si>
  <si>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</si>
  <si>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</si>
  <si>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</si>
  <si>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</si>
  <si>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</si>
  <si>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</si>
  <si>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</si>
  <si>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</si>
  <si>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</si>
  <si>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</si>
  <si>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</si>
  <si>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</si>
  <si>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</si>
  <si>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</si>
  <si>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</si>
  <si>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</si>
  <si>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</si>
  <si>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</si>
  <si>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</si>
  <si>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</si>
  <si>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</si>
  <si>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</si>
  <si>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</si>
  <si>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</si>
  <si>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</si>
  <si>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</si>
  <si>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</si>
  <si>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</si>
  <si>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</si>
  <si>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</si>
  <si>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</si>
  <si>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</si>
  <si>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</si>
  <si>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</si>
  <si>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</si>
  <si>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</si>
  <si>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</si>
  <si>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</si>
  <si>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</si>
  <si>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</si>
  <si>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</si>
  <si>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</si>
  <si>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</si>
  <si>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</si>
  <si>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</si>
  <si>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</si>
  <si>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</si>
  <si>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</si>
  <si>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</si>
  <si>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</si>
  <si>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</si>
  <si>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</si>
  <si>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</si>
  <si>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</si>
  <si>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</si>
  <si>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</si>
  <si>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</si>
  <si>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</si>
  <si>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</si>
  <si>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</si>
  <si>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</si>
  <si>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</si>
  <si>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</si>
  <si>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</si>
  <si>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</si>
  <si>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</si>
  <si>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</si>
  <si>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</si>
  <si>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</si>
  <si>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</si>
  <si>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</si>
  <si>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</si>
  <si>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</si>
  <si>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</si>
  <si>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</si>
  <si>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</si>
  <si>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</si>
  <si>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</si>
  <si>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</si>
  <si>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</si>
  <si>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</si>
  <si>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</si>
  <si>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</si>
  <si>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</si>
  <si>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</si>
  <si>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</si>
  <si>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</si>
  <si>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</si>
  <si>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</si>
  <si>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</si>
  <si>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</si>
  <si>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</si>
  <si>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</si>
  <si>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</si>
  <si>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</si>
  <si>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</si>
  <si>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</si>
  <si>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</si>
  <si>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</si>
  <si>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</si>
  <si>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</si>
  <si>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</si>
  <si>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</si>
  <si>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</si>
  <si>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</si>
  <si>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</si>
  <si>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</si>
  <si>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</si>
  <si>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</si>
  <si>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</si>
  <si>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</si>
  <si>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</si>
  <si>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</si>
  <si>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</si>
  <si>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</si>
  <si>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</si>
  <si>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</si>
  <si>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</si>
  <si>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</si>
  <si>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</si>
  <si>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</si>
  <si>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</si>
  <si>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</si>
  <si>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</si>
  <si>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</si>
  <si>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</si>
  <si>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</si>
  <si>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</si>
  <si>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</si>
  <si>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</si>
  <si>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</si>
  <si>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</si>
  <si>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</si>
  <si>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</si>
  <si>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</si>
  <si>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</si>
  <si>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</si>
  <si>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</si>
  <si>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</si>
  <si>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</si>
  <si>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</si>
  <si>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</si>
  <si>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</si>
  <si>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</si>
  <si>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</si>
  <si>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</si>
  <si>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</si>
  <si>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</si>
  <si>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</si>
  <si>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</si>
  <si>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</si>
  <si>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</si>
  <si>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</si>
  <si>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</si>
  <si>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</si>
  <si>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</si>
  <si>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</si>
  <si>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</si>
  <si>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</si>
  <si>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</si>
  <si>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</si>
  <si>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</si>
  <si>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</si>
  <si>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</si>
  <si>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</si>
  <si>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</si>
  <si>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</si>
  <si>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</si>
  <si>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</si>
  <si>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</si>
  <si>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</si>
  <si>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</si>
  <si>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</si>
  <si>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</si>
  <si>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</si>
  <si>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</si>
  <si>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</si>
  <si>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</si>
  <si>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</si>
  <si>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</si>
  <si>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</si>
  <si>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</si>
  <si>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</si>
  <si>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</si>
  <si>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</si>
  <si>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</si>
  <si>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</si>
  <si>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</si>
  <si>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</si>
  <si>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</si>
  <si>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</si>
  <si>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</si>
  <si>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</si>
  <si>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</si>
  <si>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</si>
  <si>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</si>
  <si>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</si>
  <si>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</si>
  <si>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</si>
  <si>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</si>
  <si>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</si>
  <si>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</si>
  <si>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</si>
  <si>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</si>
  <si>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</si>
  <si>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</si>
  <si>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</si>
  <si>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</si>
  <si>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</si>
  <si>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</si>
  <si>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</si>
  <si>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</si>
  <si>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</si>
  <si>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</si>
  <si>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</si>
  <si>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</si>
  <si>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</si>
  <si>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</si>
  <si>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</si>
  <si>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</si>
  <si>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</si>
  <si>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</si>
  <si>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</si>
  <si>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</si>
  <si>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</si>
  <si>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</si>
  <si>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</si>
  <si>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</si>
  <si>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</si>
  <si>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</si>
  <si>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</si>
  <si>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</si>
  <si>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</si>
  <si>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</si>
  <si>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</si>
  <si>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</si>
  <si>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</si>
  <si>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</si>
  <si>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</si>
  <si>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</si>
  <si>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</si>
  <si>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</si>
  <si>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</si>
  <si>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</si>
  <si>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</si>
  <si>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</si>
  <si>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</si>
  <si>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</si>
  <si>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</si>
  <si>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</si>
  <si>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</si>
  <si>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</si>
  <si>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</si>
  <si>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</si>
  <si>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</si>
  <si>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</si>
  <si>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</si>
  <si>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</si>
  <si>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</si>
  <si>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</si>
  <si>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</si>
  <si>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</si>
  <si>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</si>
  <si>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</si>
  <si>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</si>
  <si>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</si>
  <si>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</si>
  <si>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</si>
  <si>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</si>
  <si>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</si>
  <si>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</si>
  <si>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</si>
  <si>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</si>
  <si>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</si>
  <si>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</si>
  <si>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</si>
  <si>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</si>
  <si>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</si>
  <si>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</si>
  <si>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</si>
  <si>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</si>
  <si>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</si>
  <si>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</si>
  <si>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</si>
  <si>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</si>
  <si>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</si>
  <si>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</si>
  <si>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</si>
  <si>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</si>
  <si>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</si>
  <si>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</si>
  <si>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</si>
  <si>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</si>
  <si>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</si>
  <si>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</si>
  <si>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</si>
  <si>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</si>
  <si>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</si>
  <si>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</si>
  <si>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</si>
  <si>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</si>
  <si>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</si>
  <si>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</si>
  <si>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</si>
  <si>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</si>
  <si>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</si>
  <si>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</si>
  <si>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</si>
  <si>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</si>
  <si>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</si>
  <si>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</si>
  <si>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</si>
  <si>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</si>
  <si>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</si>
  <si>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</si>
  <si>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</si>
  <si>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</si>
  <si>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</si>
  <si>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</si>
  <si>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</si>
  <si>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</si>
  <si>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</si>
  <si>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</si>
  <si>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</si>
  <si>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</si>
  <si>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</si>
  <si>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</si>
  <si>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</si>
  <si>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</si>
  <si>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</si>
  <si>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</si>
  <si>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</si>
  <si>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</si>
  <si>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</si>
  <si>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</si>
  <si>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</si>
  <si>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</si>
  <si>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</si>
  <si>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</si>
  <si>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</si>
  <si>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</si>
  <si>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</si>
  <si>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</si>
  <si>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</si>
  <si>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</si>
  <si>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</si>
  <si>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</si>
  <si>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</si>
  <si>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</si>
  <si>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</si>
  <si>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</si>
  <si>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</si>
  <si>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</si>
  <si>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</si>
  <si>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</si>
  <si>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</si>
  <si>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</si>
  <si>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</si>
  <si>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</si>
  <si>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</si>
  <si>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</si>
  <si>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</si>
  <si>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</si>
  <si>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</si>
  <si>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</si>
  <si>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</si>
  <si>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</si>
  <si>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</si>
  <si>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</si>
  <si>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</si>
  <si>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</si>
  <si>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</si>
  <si>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</si>
  <si>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</si>
  <si>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</si>
  <si>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</si>
  <si>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</si>
  <si>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</si>
  <si>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</si>
  <si>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</si>
  <si>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</si>
  <si>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</si>
  <si>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</si>
  <si>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</si>
  <si>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</si>
  <si>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</si>
  <si>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</si>
  <si>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</si>
  <si>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</si>
  <si>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</si>
  <si>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</si>
  <si>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</si>
  <si>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</si>
  <si>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</si>
  <si>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</si>
  <si>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</si>
  <si>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</si>
  <si>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</si>
  <si>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</si>
  <si>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</si>
  <si>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</si>
  <si>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</si>
  <si>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</si>
  <si>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</si>
  <si>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</si>
  <si>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</si>
  <si>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</si>
  <si>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</si>
  <si>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</si>
  <si>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</si>
  <si>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</si>
  <si>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</si>
  <si>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</si>
  <si>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</si>
  <si>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</si>
  <si>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</si>
  <si>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</si>
  <si>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</si>
  <si>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</si>
  <si>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</si>
  <si>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</si>
  <si>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</si>
  <si>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</si>
  <si>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</si>
  <si>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</si>
  <si>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</si>
  <si>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</si>
  <si>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</si>
  <si>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</si>
  <si>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</si>
  <si>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</si>
  <si>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</si>
  <si>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</si>
  <si>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</si>
  <si>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</si>
  <si>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</si>
  <si>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</si>
  <si>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</si>
  <si>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</si>
  <si>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</si>
  <si>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</si>
  <si>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</si>
  <si>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</si>
  <si>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</si>
  <si>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</si>
  <si>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</si>
  <si>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</si>
  <si>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</si>
  <si>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</si>
  <si>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</si>
  <si>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</si>
  <si>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</si>
  <si>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</si>
  <si>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</si>
  <si>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</si>
  <si>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</si>
  <si>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</si>
  <si>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</si>
  <si>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</si>
  <si>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</si>
  <si>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</si>
  <si>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</si>
  <si>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</si>
  <si>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</si>
  <si>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</si>
  <si>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</si>
  <si>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</si>
  <si>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</si>
  <si>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</si>
  <si>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</si>
  <si>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</si>
  <si>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</si>
  <si>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</si>
  <si>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</si>
  <si>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</si>
  <si>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</si>
  <si>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</si>
  <si>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</si>
  <si>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</si>
  <si>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</si>
  <si>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</si>
  <si>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</si>
  <si>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</si>
  <si>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</si>
  <si>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</si>
  <si>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</si>
  <si>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</si>
  <si>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</si>
  <si>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</si>
  <si>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</si>
  <si>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</si>
  <si>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</si>
  <si>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</si>
  <si>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</si>
  <si>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</si>
  <si>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</si>
  <si>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</si>
  <si>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</si>
  <si>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</si>
  <si>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</si>
  <si>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</si>
  <si>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</si>
  <si>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</si>
  <si>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</si>
  <si>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</si>
  <si>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</si>
  <si>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</si>
  <si>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</si>
  <si>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</si>
  <si>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</si>
  <si>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</si>
  <si>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</si>
  <si>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</si>
  <si>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</si>
  <si>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</si>
  <si>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</si>
  <si>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</si>
  <si>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</si>
  <si>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</si>
  <si>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</si>
  <si>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</si>
  <si>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</si>
  <si>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</si>
  <si>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</si>
  <si>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</si>
  <si>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</si>
  <si>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</si>
  <si>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</si>
  <si>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</si>
  <si>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</si>
  <si>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</si>
  <si>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</si>
  <si>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</si>
  <si>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</si>
  <si>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</si>
  <si>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</si>
  <si>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</si>
  <si>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</si>
  <si>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</si>
  <si>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</si>
  <si>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</si>
  <si>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</si>
  <si>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</si>
  <si>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</si>
  <si>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</si>
  <si>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</si>
  <si>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</si>
  <si>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</si>
  <si>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</si>
  <si>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</si>
  <si>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</si>
  <si>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</si>
  <si>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</si>
  <si>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</si>
  <si>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</si>
  <si>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</si>
  <si>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</si>
  <si>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</si>
  <si>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</si>
  <si>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</si>
  <si>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</si>
  <si>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</si>
  <si>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</si>
  <si>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</si>
  <si>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</si>
  <si>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</si>
  <si>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</si>
  <si>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</si>
  <si>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</si>
  <si>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</si>
  <si>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</si>
  <si>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</si>
  <si>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</si>
  <si>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</si>
  <si>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</si>
  <si>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</si>
  <si>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</si>
  <si>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</si>
  <si>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</si>
  <si>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</si>
  <si>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</si>
  <si>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</si>
  <si>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</si>
  <si>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</si>
  <si>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</si>
  <si>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</si>
  <si>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</si>
  <si>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</si>
  <si>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</si>
  <si>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</si>
  <si>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</si>
  <si>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</si>
  <si>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</si>
  <si>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</si>
  <si>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</si>
  <si>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</si>
  <si>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</si>
  <si>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</si>
  <si>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</si>
  <si>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</si>
  <si>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</si>
  <si>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</si>
  <si>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</si>
  <si>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</si>
  <si>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</si>
  <si>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</si>
  <si>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</si>
  <si>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</si>
  <si>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</si>
  <si>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</si>
  <si>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</si>
  <si>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</si>
  <si>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</si>
  <si>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</si>
  <si>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</si>
  <si>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</si>
  <si>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</si>
  <si>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</si>
  <si>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</si>
  <si>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</si>
  <si>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</si>
  <si>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</si>
  <si>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</si>
  <si>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</si>
  <si>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</si>
  <si>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</si>
  <si>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</si>
  <si>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</si>
  <si>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</si>
  <si>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</si>
  <si>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</si>
  <si>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</si>
  <si>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</si>
  <si>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</si>
  <si>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</si>
  <si>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</si>
  <si>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</si>
  <si>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</si>
  <si>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</si>
  <si>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</si>
  <si>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</si>
  <si>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</si>
  <si>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</si>
  <si>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</si>
  <si>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</si>
  <si>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</si>
  <si>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</si>
  <si>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</si>
  <si>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</si>
  <si>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</si>
  <si>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</si>
  <si>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</si>
  <si>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</si>
  <si>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</si>
  <si>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</si>
  <si>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</si>
  <si>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</si>
  <si>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</si>
  <si>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</si>
  <si>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</si>
  <si>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</si>
  <si>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</si>
  <si>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</si>
  <si>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</si>
  <si>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</si>
  <si>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</si>
  <si>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</si>
  <si>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</si>
  <si>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</si>
  <si>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</si>
  <si>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</si>
  <si>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</si>
  <si>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</si>
  <si>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</si>
  <si>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</si>
  <si>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</si>
  <si>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</si>
  <si>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</si>
  <si>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</si>
  <si>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</si>
  <si>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</si>
  <si>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</si>
  <si>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</si>
  <si>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</si>
  <si>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</si>
  <si>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</si>
  <si>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</si>
  <si>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</si>
  <si>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</si>
  <si>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</si>
  <si>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</si>
  <si>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</si>
  <si>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</si>
  <si>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</si>
  <si>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</si>
  <si>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</si>
  <si>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</si>
  <si>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</si>
  <si>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</si>
  <si>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</si>
  <si>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</si>
  <si>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</si>
  <si>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</si>
  <si>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</si>
  <si>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</si>
  <si>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</si>
  <si>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</si>
  <si>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</si>
  <si>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</si>
  <si>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</si>
  <si>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</si>
  <si>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</si>
  <si>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</si>
  <si>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</si>
  <si>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</si>
  <si>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</si>
  <si>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</si>
  <si>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</si>
  <si>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</si>
  <si>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</si>
  <si>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</si>
  <si>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</si>
  <si>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</si>
  <si>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</si>
  <si>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</si>
  <si>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</si>
  <si>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</si>
  <si>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</si>
  <si>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</si>
  <si>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</si>
  <si>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</si>
  <si>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</si>
  <si>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</si>
  <si>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</si>
  <si>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</si>
  <si>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</si>
  <si>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</si>
  <si>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</si>
  <si>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</si>
  <si>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</si>
  <si>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</si>
  <si>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</si>
  <si>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</si>
  <si>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</si>
  <si>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</si>
  <si>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</si>
  <si>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</si>
  <si>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</si>
  <si>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</si>
  <si>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</si>
  <si>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</si>
  <si>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</si>
  <si>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</si>
  <si>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</si>
  <si>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</si>
  <si>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</si>
  <si>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</si>
  <si>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</si>
  <si>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</si>
  <si>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</si>
  <si>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</si>
  <si>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</si>
  <si>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</si>
  <si>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</si>
  <si>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</si>
  <si>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</si>
  <si>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</si>
  <si>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</si>
  <si>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</si>
  <si>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</si>
  <si>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</si>
  <si>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</si>
  <si>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</si>
  <si>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</si>
  <si>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</si>
  <si>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</si>
  <si>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</si>
  <si>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</si>
  <si>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</si>
  <si>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</si>
  <si>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</si>
  <si>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</si>
  <si>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</si>
  <si>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</si>
  <si>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</si>
  <si>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</si>
  <si>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</si>
  <si>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</si>
  <si>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</si>
  <si>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</si>
  <si>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</si>
  <si>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</si>
  <si>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</si>
  <si>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</si>
  <si>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</si>
  <si>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</si>
  <si>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</si>
  <si>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</si>
  <si>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</si>
  <si>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</si>
  <si>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</si>
  <si>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</si>
  <si>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</si>
  <si>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</si>
  <si>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</si>
  <si>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</si>
  <si>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</si>
  <si>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</si>
  <si>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</si>
  <si>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</si>
  <si>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</si>
  <si>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</si>
  <si>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</si>
  <si>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</si>
  <si>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</si>
  <si>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</si>
  <si>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</si>
  <si>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</si>
  <si>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</si>
  <si>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</si>
  <si>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</si>
  <si>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</si>
  <si>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</si>
  <si>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</si>
  <si>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</si>
  <si>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</si>
  <si>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</si>
  <si>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</si>
  <si>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</si>
  <si>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</si>
  <si>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</si>
  <si>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</si>
  <si>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</si>
  <si>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</si>
  <si>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</si>
  <si>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</si>
  <si>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</si>
  <si>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</si>
  <si>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</si>
  <si>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</si>
  <si>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</si>
  <si>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</si>
  <si>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</si>
  <si>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</si>
  <si>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</si>
  <si>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</si>
  <si>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</si>
  <si>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</si>
  <si>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</si>
  <si>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</si>
  <si>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</si>
  <si>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</si>
  <si>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</si>
  <si>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</si>
  <si>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</si>
  <si>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</si>
  <si>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</si>
  <si>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</si>
  <si>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</si>
  <si>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</si>
  <si>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</si>
  <si>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</si>
  <si>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</si>
  <si>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</si>
  <si>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</si>
  <si>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</si>
  <si>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</si>
  <si>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</si>
  <si>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</si>
  <si>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</si>
  <si>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</si>
  <si>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</si>
  <si>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</si>
  <si>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</si>
  <si>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</si>
  <si>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</si>
  <si>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</si>
  <si>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</si>
  <si>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</si>
  <si>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</si>
  <si>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</si>
  <si>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</si>
  <si>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</si>
  <si>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</si>
  <si>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</si>
  <si>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</si>
  <si>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</si>
  <si>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</si>
  <si>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</si>
  <si>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</si>
  <si>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</si>
  <si>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</si>
  <si>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</si>
  <si>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</si>
  <si>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</si>
  <si>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</si>
  <si>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</si>
  <si>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</si>
  <si>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</si>
  <si>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</si>
  <si>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</si>
  <si>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</si>
  <si>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</si>
  <si>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</si>
  <si>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</si>
  <si>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</si>
  <si>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</si>
  <si>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</si>
  <si>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</si>
  <si>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</si>
  <si>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</si>
  <si>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</si>
  <si>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</si>
  <si>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</si>
  <si>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</si>
  <si>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</si>
  <si>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</si>
  <si>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</si>
  <si>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</si>
  <si>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</si>
  <si>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</si>
  <si>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</si>
  <si>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</si>
  <si>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</si>
  <si>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</si>
  <si>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</si>
  <si>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</si>
  <si>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</si>
  <si>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</si>
  <si>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</si>
  <si>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</si>
  <si>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</si>
  <si>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</si>
  <si>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</si>
  <si>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</si>
  <si>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</si>
  <si>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</si>
  <si>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</si>
  <si>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</si>
  <si>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</si>
  <si>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</si>
  <si>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</si>
  <si>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</si>
  <si>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</si>
  <si>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</si>
  <si>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</si>
  <si>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</si>
  <si>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</si>
  <si>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</si>
  <si>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</si>
  <si>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</si>
  <si>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</si>
  <si>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</si>
  <si>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</si>
  <si>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</si>
  <si>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</si>
  <si>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</si>
  <si>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</si>
  <si>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</si>
  <si>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</si>
  <si>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</si>
  <si>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</si>
  <si>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</si>
  <si>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</si>
  <si>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</si>
  <si>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</si>
  <si>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</si>
  <si>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</si>
  <si>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</si>
  <si>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</si>
  <si>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</si>
  <si>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</si>
  <si>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</si>
  <si>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</si>
  <si>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</si>
  <si>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</si>
  <si>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</si>
  <si>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</si>
  <si>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</si>
  <si>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</si>
  <si>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</si>
  <si>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</si>
  <si>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</si>
  <si>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</si>
  <si>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</si>
  <si>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</si>
  <si>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</si>
  <si>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</si>
  <si>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</si>
  <si>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</si>
  <si>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</si>
  <si>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</si>
  <si>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</si>
  <si>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</si>
  <si>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</si>
  <si>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</si>
  <si>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</si>
  <si>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</si>
  <si>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</si>
  <si>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</si>
  <si>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</si>
  <si>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</si>
  <si>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</si>
  <si>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</si>
  <si>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</si>
  <si>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</si>
  <si>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</si>
  <si>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</si>
  <si>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</si>
  <si>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</si>
  <si>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</si>
  <si>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</si>
  <si>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</si>
  <si>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</si>
  <si>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</si>
  <si>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</si>
  <si>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</si>
  <si>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</si>
  <si>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</si>
  <si>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</si>
  <si>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</si>
  <si>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</si>
  <si>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</si>
  <si>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</si>
  <si>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</si>
  <si>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</si>
  <si>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</si>
  <si>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</si>
  <si>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</si>
  <si>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</si>
  <si>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</si>
  <si>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</si>
  <si>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</si>
  <si>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</si>
  <si>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</si>
  <si>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</si>
  <si>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</si>
  <si>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</si>
  <si>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</si>
  <si>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</si>
  <si>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</si>
  <si>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</si>
  <si>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</si>
  <si>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</si>
  <si>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</si>
  <si>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</si>
  <si>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</si>
  <si>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</si>
  <si>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</si>
  <si>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</si>
  <si>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</si>
  <si>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</si>
  <si>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</si>
  <si>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</si>
  <si>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</si>
  <si>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</si>
  <si>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</si>
  <si>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</si>
  <si>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</si>
  <si>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</si>
  <si>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</si>
  <si>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</si>
  <si>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</si>
  <si>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</si>
  <si>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</si>
  <si>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</si>
  <si>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</si>
  <si>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</si>
  <si>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</si>
  <si>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</si>
  <si>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</si>
  <si>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</si>
  <si>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</si>
  <si>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</si>
  <si>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</si>
  <si>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</si>
  <si>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</si>
  <si>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</si>
  <si>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</si>
  <si>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</si>
  <si>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</si>
  <si>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</si>
  <si>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</si>
  <si>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</si>
  <si>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</si>
  <si>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</si>
  <si>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</si>
  <si>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</si>
  <si>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</si>
  <si>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</si>
  <si>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</si>
  <si>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</si>
  <si>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</si>
  <si>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</si>
  <si>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</si>
  <si>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</si>
  <si>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</si>
  <si>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</si>
  <si>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</si>
  <si>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</si>
  <si>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</si>
  <si>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</si>
  <si>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</si>
  <si>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</si>
  <si>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</si>
  <si>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</si>
  <si>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</si>
  <si>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</si>
  <si>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</si>
  <si>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</si>
  <si>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</si>
  <si>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</si>
  <si>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</si>
  <si>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</si>
  <si>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</si>
  <si>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</si>
  <si>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</si>
  <si>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</si>
  <si>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</si>
  <si>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</si>
  <si>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</si>
  <si>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</si>
  <si>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</si>
  <si>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</si>
  <si>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</si>
  <si>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</si>
  <si>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</si>
  <si>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</si>
  <si>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</si>
  <si>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</si>
  <si>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</si>
  <si>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</si>
  <si>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</si>
  <si>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</si>
  <si>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</si>
  <si>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</si>
  <si>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</si>
  <si>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</si>
  <si>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</si>
  <si>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</si>
  <si>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</si>
  <si>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</si>
  <si>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</si>
  <si>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</si>
  <si>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</si>
  <si>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</si>
  <si>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</si>
  <si>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</si>
  <si>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</si>
  <si>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</si>
  <si>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</si>
  <si>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</si>
  <si>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</si>
  <si>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</si>
  <si>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</si>
  <si>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</si>
  <si>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</si>
  <si>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</si>
  <si>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</si>
  <si>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</si>
  <si>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</si>
  <si>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</si>
  <si>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</si>
  <si>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</si>
  <si>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</si>
  <si>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</si>
  <si>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</si>
  <si>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</si>
  <si>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</si>
  <si>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</si>
  <si>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</si>
  <si>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</si>
  <si>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</si>
  <si>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</si>
  <si>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</si>
  <si>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</si>
  <si>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</si>
  <si>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</si>
  <si>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</si>
  <si>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</si>
  <si>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</si>
  <si>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</si>
  <si>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</si>
  <si>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</si>
  <si>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</si>
  <si>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</si>
  <si>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</si>
  <si>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</si>
  <si>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</si>
  <si>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</si>
  <si>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</si>
  <si>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</si>
  <si>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</si>
  <si>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</si>
  <si>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</si>
  <si>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</si>
  <si>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</si>
  <si>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</si>
  <si>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</si>
  <si>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</si>
  <si>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</si>
  <si>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</si>
  <si>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</si>
  <si>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</si>
  <si>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</si>
  <si>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</si>
  <si>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</si>
  <si>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</si>
  <si>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</si>
  <si>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</si>
  <si>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</si>
  <si>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</si>
  <si>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</si>
  <si>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</si>
  <si>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</si>
  <si>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</si>
  <si>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</si>
  <si>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</si>
  <si>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</si>
  <si>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</si>
  <si>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</si>
  <si>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</si>
  <si>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</si>
  <si>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</si>
  <si>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</si>
  <si>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</si>
  <si>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</si>
  <si>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</si>
  <si>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</si>
  <si>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</si>
  <si>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</si>
  <si>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</si>
  <si>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</si>
  <si>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</si>
  <si>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</si>
  <si>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</si>
  <si>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</si>
  <si>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</si>
  <si>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</si>
  <si>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</si>
  <si>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</si>
  <si>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</si>
  <si>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</si>
  <si>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</si>
  <si>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</si>
  <si>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</si>
  <si>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</si>
  <si>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</si>
  <si>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</si>
  <si>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</si>
  <si>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</si>
  <si>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</si>
  <si>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</si>
  <si>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</si>
  <si>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</si>
  <si>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</si>
  <si>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</si>
  <si>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</si>
  <si>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</si>
  <si>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</si>
  <si>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</si>
  <si>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</si>
  <si>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</si>
  <si>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</si>
  <si>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</si>
  <si>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</si>
  <si>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</si>
  <si>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</si>
  <si>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</si>
  <si>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</si>
  <si>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</si>
  <si>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</si>
  <si>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</si>
  <si>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</si>
  <si>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</si>
  <si>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</si>
  <si>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</si>
  <si>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</si>
  <si>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</si>
  <si>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</si>
  <si>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</si>
  <si>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</si>
  <si>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</si>
  <si>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</si>
  <si>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</si>
  <si>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</si>
  <si>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</si>
  <si>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</si>
  <si>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</si>
  <si>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</si>
  <si>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</si>
  <si>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</si>
  <si>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</si>
  <si>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</si>
  <si>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</si>
  <si>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</si>
  <si>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</si>
  <si>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</si>
  <si>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</si>
  <si>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</si>
  <si>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</si>
  <si>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</si>
  <si>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</si>
  <si>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</si>
  <si>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</si>
  <si>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</si>
  <si>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</si>
  <si>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</si>
  <si>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</si>
  <si>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</si>
  <si>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</si>
  <si>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</si>
  <si>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</si>
  <si>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</si>
  <si>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</si>
  <si>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</si>
  <si>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</si>
  <si>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</si>
  <si>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</si>
  <si>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</si>
  <si>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</si>
  <si>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</si>
  <si>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</si>
  <si>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</si>
  <si>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</si>
  <si>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</si>
  <si>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</si>
  <si>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</si>
  <si>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</si>
  <si>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</si>
  <si>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</si>
  <si>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</si>
  <si>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</si>
  <si>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</si>
  <si>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</si>
  <si>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</si>
  <si>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</si>
  <si>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</si>
  <si>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</si>
  <si>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</si>
  <si>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</si>
  <si>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</si>
  <si>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</si>
  <si>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</si>
  <si>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</si>
  <si>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</si>
  <si>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</si>
  <si>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</si>
  <si>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</si>
  <si>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</si>
  <si>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</si>
  <si>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</si>
  <si>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</si>
  <si>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</si>
  <si>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</si>
  <si>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</si>
  <si>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</si>
  <si>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</si>
  <si>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</si>
  <si>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</si>
  <si>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</si>
  <si>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</si>
  <si>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</si>
  <si>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</si>
  <si>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</si>
  <si>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</si>
  <si>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</si>
  <si>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</si>
  <si>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</si>
  <si>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</si>
  <si>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</si>
  <si>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</si>
  <si>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</si>
  <si>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</si>
  <si>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</si>
  <si>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</si>
  <si>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</si>
  <si>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</si>
  <si>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</si>
  <si>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</si>
  <si>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</si>
  <si>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</si>
  <si>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</si>
  <si>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</si>
  <si>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</si>
  <si>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</si>
  <si>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</si>
  <si>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</si>
  <si>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</si>
  <si>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</si>
  <si>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</si>
  <si>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</si>
  <si>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</si>
  <si>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</si>
  <si>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</si>
  <si>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</si>
  <si>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</si>
  <si>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</si>
  <si>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</si>
  <si>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</si>
  <si>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</si>
  <si>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</si>
  <si>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</si>
  <si>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</si>
  <si>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</si>
  <si>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</si>
  <si>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</si>
  <si>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</si>
  <si>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</si>
  <si>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</si>
  <si>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</si>
  <si>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</si>
  <si>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</si>
  <si>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</si>
  <si>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</si>
  <si>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</si>
  <si>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</si>
  <si>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</si>
  <si>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</si>
  <si>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</si>
  <si>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</si>
  <si>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</si>
  <si>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</si>
  <si>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</si>
  <si>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</si>
  <si>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</si>
  <si>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</si>
  <si>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</si>
  <si>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</si>
  <si>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</si>
  <si>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</si>
  <si>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</si>
  <si>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</si>
  <si>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</si>
  <si>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</si>
  <si>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</si>
  <si>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</si>
  <si>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</si>
  <si>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</si>
  <si>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</si>
  <si>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</si>
  <si>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</si>
  <si>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</si>
  <si>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</si>
  <si>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</si>
  <si>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</si>
  <si>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</si>
  <si>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</si>
  <si>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</si>
  <si>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</si>
  <si>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</si>
  <si>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</si>
  <si>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</si>
  <si>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</si>
  <si>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</si>
  <si>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</si>
  <si>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</si>
  <si>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</si>
  <si>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</si>
  <si>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</si>
  <si>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</si>
  <si>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</si>
  <si>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</si>
  <si>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</si>
  <si>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</si>
  <si>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</si>
  <si>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</si>
  <si>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</si>
  <si>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</si>
  <si>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</si>
  <si>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</si>
  <si>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</si>
  <si>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</si>
  <si>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</si>
  <si>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</si>
  <si>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</si>
  <si>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</si>
  <si>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</si>
  <si>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</si>
  <si>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</si>
  <si>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</si>
  <si>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</si>
  <si>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</si>
  <si>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</si>
  <si>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</si>
  <si>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</si>
  <si>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</si>
  <si>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</si>
  <si>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</si>
  <si>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</si>
  <si>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</si>
  <si>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</si>
  <si>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</si>
  <si>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</si>
  <si>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</si>
  <si>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</si>
  <si>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</si>
  <si>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</si>
  <si>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</si>
  <si>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</si>
  <si>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</si>
  <si>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</si>
  <si>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</si>
  <si>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</si>
  <si>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</si>
  <si>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</si>
  <si>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</si>
  <si>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</si>
  <si>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</si>
  <si>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</si>
  <si>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</si>
  <si>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</si>
  <si>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</si>
  <si>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</si>
  <si>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</si>
  <si>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</si>
  <si>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</si>
  <si>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</si>
  <si>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</si>
  <si>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</si>
  <si>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</si>
  <si>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</si>
  <si>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</si>
  <si>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</si>
  <si>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</si>
  <si>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</si>
  <si>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</si>
  <si>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</si>
  <si>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</si>
  <si>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</si>
  <si>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</si>
  <si>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</si>
  <si>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</si>
  <si>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</si>
  <si>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</si>
  <si>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</si>
  <si>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</si>
  <si>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</si>
  <si>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</si>
  <si>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</si>
  <si>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</si>
  <si>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</si>
  <si>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</si>
  <si>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</si>
  <si>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</si>
  <si>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</si>
  <si>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</si>
  <si>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</si>
  <si>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</si>
  <si>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</si>
  <si>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</si>
  <si>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</si>
  <si>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</si>
  <si>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</si>
  <si>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</si>
  <si>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</si>
  <si>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</si>
  <si>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</si>
  <si>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</si>
  <si>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</si>
  <si>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</si>
  <si>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</si>
  <si>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</si>
  <si>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</si>
  <si>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</si>
  <si>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</si>
  <si>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</si>
  <si>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</si>
  <si>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</si>
  <si>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</si>
  <si>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</si>
  <si>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</si>
  <si>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</si>
  <si>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</si>
  <si>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</si>
  <si>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</si>
  <si>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</si>
  <si>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</si>
  <si>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</si>
  <si>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</si>
  <si>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</si>
  <si>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</si>
  <si>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</si>
  <si>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</si>
  <si>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</si>
  <si>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</si>
  <si>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</si>
  <si>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</si>
  <si>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</si>
  <si>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</si>
  <si>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</si>
  <si>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</si>
  <si>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</si>
  <si>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</si>
  <si>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</si>
  <si>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</si>
  <si>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</si>
  <si>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</si>
  <si>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</si>
  <si>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</si>
  <si>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</si>
  <si>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</si>
  <si>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</si>
  <si>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</si>
  <si>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</si>
  <si>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</si>
  <si>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</si>
  <si>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</si>
  <si>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</si>
  <si>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</si>
  <si>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</si>
  <si>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</si>
  <si>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</si>
  <si>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</si>
  <si>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</si>
  <si>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</si>
  <si>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</si>
  <si>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</si>
  <si>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</si>
  <si>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</si>
  <si>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</si>
  <si>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</si>
  <si>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</si>
  <si>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</si>
  <si>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</si>
  <si>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</si>
  <si>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</si>
  <si>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</si>
  <si>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</si>
  <si>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</si>
  <si>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</si>
  <si>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</si>
  <si>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</si>
  <si>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</si>
  <si>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</si>
  <si>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</si>
  <si>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</si>
  <si>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</si>
  <si>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</si>
  <si>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</si>
  <si>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</si>
  <si>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</si>
  <si>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</si>
  <si>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</si>
  <si>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</si>
  <si>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</si>
  <si>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</si>
  <si>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</si>
  <si>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</si>
  <si>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</si>
  <si>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</si>
  <si>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</si>
  <si>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</si>
  <si>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</si>
  <si>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</si>
  <si>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</si>
  <si>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</si>
  <si>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</si>
  <si>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</si>
  <si>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</si>
  <si>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</si>
  <si>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</si>
  <si>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</si>
  <si>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</si>
  <si>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</si>
  <si>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</si>
  <si>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</si>
  <si>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</si>
  <si>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</si>
  <si>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</si>
  <si>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</si>
  <si>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</si>
  <si>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</si>
  <si>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</si>
  <si>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</si>
  <si>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</si>
  <si>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</si>
  <si>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</si>
  <si>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</si>
  <si>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</si>
  <si>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</si>
  <si>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</si>
  <si>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</si>
  <si>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</si>
  <si>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</si>
  <si>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</si>
  <si>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</si>
  <si>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</si>
  <si>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</si>
  <si>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</si>
  <si>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</si>
  <si>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</si>
  <si>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</si>
  <si>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</si>
  <si>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</si>
  <si>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</si>
  <si>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</si>
  <si>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</si>
  <si>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</si>
  <si>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</si>
  <si>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</si>
  <si>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</si>
  <si>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</si>
  <si>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</si>
  <si>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</si>
  <si>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</si>
  <si>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</si>
  <si>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</si>
  <si>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</si>
  <si>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</si>
  <si>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</si>
  <si>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</si>
  <si>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</si>
  <si>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</si>
  <si>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</si>
  <si>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</si>
  <si>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</si>
  <si>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</si>
  <si>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</si>
  <si>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</si>
  <si>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</si>
  <si>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</si>
  <si>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</si>
  <si>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</si>
  <si>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</si>
  <si>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</si>
  <si>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</si>
  <si>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</si>
  <si>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</si>
  <si>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</si>
  <si>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</si>
  <si>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</si>
  <si>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</si>
  <si>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</si>
  <si>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</si>
  <si>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</si>
  <si>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</si>
  <si>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</si>
  <si>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</si>
  <si>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</si>
  <si>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</si>
  <si>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</si>
  <si>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</si>
  <si>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</si>
  <si>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</si>
  <si>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</si>
  <si>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</si>
  <si>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</si>
  <si>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</si>
  <si>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</si>
  <si>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</si>
  <si>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</si>
  <si>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</si>
  <si>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</si>
  <si>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</si>
  <si>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</si>
  <si>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</si>
  <si>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</si>
  <si>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</si>
  <si>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</si>
  <si>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</si>
  <si>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</si>
  <si>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</si>
  <si>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</si>
  <si>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</si>
  <si>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</si>
  <si>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</si>
  <si>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</si>
  <si>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</si>
  <si>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</si>
  <si>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</si>
  <si>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</si>
  <si>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</si>
  <si>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</si>
  <si>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</si>
  <si>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</si>
  <si>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</si>
  <si>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</si>
  <si>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</si>
  <si>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</si>
  <si>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</si>
  <si>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</si>
  <si>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</si>
  <si>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</si>
  <si>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</si>
  <si>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</si>
  <si>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</si>
  <si>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</si>
  <si>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</si>
  <si>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</si>
  <si>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</si>
  <si>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</si>
  <si>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</si>
  <si>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</si>
  <si>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</si>
  <si>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</si>
  <si>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</si>
  <si>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</si>
  <si>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</si>
  <si>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</si>
  <si>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</si>
  <si>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</si>
  <si>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</si>
  <si>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</si>
  <si>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</si>
  <si>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</si>
  <si>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</si>
  <si>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</si>
  <si>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</si>
  <si>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</si>
  <si>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</si>
  <si>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</si>
  <si>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</si>
  <si>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</si>
  <si>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</si>
  <si>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</si>
  <si>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</si>
  <si>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</si>
  <si>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</si>
  <si>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</si>
  <si>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</si>
  <si>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</si>
  <si>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</si>
  <si>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</si>
  <si>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</si>
  <si>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</si>
  <si>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</si>
  <si>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</si>
  <si>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</si>
  <si>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</si>
  <si>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</si>
  <si>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</si>
  <si>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</si>
  <si>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</si>
  <si>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</si>
  <si>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</si>
  <si>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</si>
  <si>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</si>
  <si>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</si>
  <si>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</si>
  <si>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</si>
  <si>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</si>
  <si>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</si>
  <si>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</si>
  <si>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</si>
  <si>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</si>
  <si>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</si>
  <si>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</si>
  <si>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</si>
  <si>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</si>
  <si>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</si>
  <si>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</si>
  <si>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</si>
  <si>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</si>
  <si>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</si>
  <si>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</si>
  <si>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</si>
  <si>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</si>
  <si>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</si>
  <si>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</si>
  <si>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</si>
  <si>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</si>
  <si>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</si>
  <si>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</si>
  <si>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</si>
  <si>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</si>
  <si>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</si>
  <si>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</si>
  <si>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</si>
  <si>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</si>
  <si>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</si>
  <si>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</si>
  <si>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</si>
  <si>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</si>
  <si>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</si>
  <si>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</si>
  <si>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</si>
  <si>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</si>
  <si>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</si>
  <si>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</si>
  <si>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</si>
  <si>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</si>
  <si>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</si>
  <si>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</si>
  <si>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</si>
  <si>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</si>
  <si>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</si>
  <si>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</si>
  <si>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</si>
  <si>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</si>
  <si>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</si>
  <si>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</si>
  <si>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</si>
  <si>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</si>
  <si>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</si>
  <si>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</si>
  <si>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</si>
  <si>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</si>
  <si>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</si>
  <si>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</si>
  <si>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</si>
  <si>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</si>
  <si>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</si>
  <si>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</si>
  <si>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</si>
  <si>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</si>
  <si>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</si>
  <si>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</si>
  <si>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</si>
  <si>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</si>
  <si>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</si>
  <si>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</si>
  <si>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</si>
  <si>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</si>
  <si>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</si>
  <si>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</si>
  <si>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</si>
  <si>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</si>
  <si>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</si>
  <si>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</si>
  <si>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</si>
  <si>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</si>
  <si>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</si>
  <si>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</si>
  <si>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</si>
  <si>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</si>
  <si>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</si>
  <si>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</si>
  <si>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</si>
  <si>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</si>
  <si>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</si>
  <si>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</si>
  <si>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</si>
  <si>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</si>
  <si>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</si>
  <si>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</si>
  <si>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</si>
  <si>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</si>
  <si>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</si>
  <si>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</si>
  <si>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</si>
  <si>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</si>
  <si>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</si>
  <si>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</si>
  <si>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</si>
  <si>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</si>
  <si>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</si>
  <si>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</si>
  <si>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</si>
  <si>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</si>
  <si>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</si>
  <si>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</si>
  <si>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</si>
  <si>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</si>
  <si>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</si>
  <si>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</si>
  <si>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</si>
  <si>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</si>
  <si>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</si>
  <si>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</si>
  <si>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</si>
  <si>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</si>
  <si>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Sistema para el Desarrollo Integral de la Familia en el Municipio de Leon Guanajuato</t>
  </si>
  <si>
    <t>Al 31 de diciembre de 2017 y al 30 de septiembre de 2018 (b)</t>
  </si>
  <si>
    <t>Del 1 de enero al 30 de septiembre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</si>
</sst>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4" fontId="0" fillId="0" borderId="8" xfId="0" applyNumberFormat="1" applyFill="1" applyBorder="1" applyAlignment="1" applyProtection="1">
      <alignment horizontal="right"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tabSelected="1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50" t="s">
        <v>829</v>
      </c>
      <c r="B1" s="151"/>
      <c r="C1" s="151"/>
      <c r="D1" s="151"/>
      <c r="E1" s="152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153" t="s">
        <v>3302</v>
      </c>
      <c r="D3" s="153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x14ac:dyDescent="0.2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x14ac:dyDescent="0.25">
      <c r="A10" s="25"/>
      <c r="E10" s="26"/>
    </row>
    <row r="11" spans="1:5" s="7" customFormat="1" ht="26.25" customHeight="1" x14ac:dyDescent="0.25">
      <c r="A11" s="25"/>
      <c r="B11" s="30" t="s">
        <v>793</v>
      </c>
      <c r="E11" s="26"/>
    </row>
    <row r="12" spans="1:5" s="7" customFormat="1" ht="15.75" thickBot="1" x14ac:dyDescent="0.3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workbookViewId="0">
      <selection activeCell="A5" sqref="A5:D5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66" t="s">
        <v>542</v>
      </c>
      <c r="B1" s="166"/>
      <c r="C1" s="166"/>
      <c r="D1" s="166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54" t="str">
        <f>ENTE_PUBLICO_A</f>
        <v>Sistema para el Desarrollo Integral de la Familia en el Municipio de Leon Guanajuato, Gobierno del Estado de Guanajuato (a)</v>
      </c>
      <c r="B2" s="155"/>
      <c r="C2" s="155"/>
      <c r="D2" s="156"/>
    </row>
    <row r="3" spans="1:11" ht="14.25" x14ac:dyDescent="0.45">
      <c r="A3" s="157" t="s">
        <v>166</v>
      </c>
      <c r="B3" s="158"/>
      <c r="C3" s="158"/>
      <c r="D3" s="159"/>
    </row>
    <row r="4" spans="1:11" ht="14.25" x14ac:dyDescent="0.45">
      <c r="A4" s="160" t="str">
        <f>TRIMESTRE</f>
        <v>Del 1 de enero al 30 de septiembre de 2018 (b)</v>
      </c>
      <c r="B4" s="161"/>
      <c r="C4" s="161"/>
      <c r="D4" s="162"/>
    </row>
    <row r="5" spans="1:11" ht="14.25" x14ac:dyDescent="0.45">
      <c r="A5" s="163" t="s">
        <v>118</v>
      </c>
      <c r="B5" s="164"/>
      <c r="C5" s="164"/>
      <c r="D5" s="165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40">
        <f>SUM(B9:B11)</f>
        <v>121934563</v>
      </c>
      <c r="C8" s="40">
        <f t="shared" ref="C8:D8" si="0">SUM(C9:C11)</f>
        <v>114137723.76000001</v>
      </c>
      <c r="D8" s="40">
        <f t="shared" si="0"/>
        <v>104658005.76000001</v>
      </c>
    </row>
    <row r="9" spans="1:11" x14ac:dyDescent="0.25">
      <c r="A9" s="53" t="s">
        <v>169</v>
      </c>
      <c r="B9" s="23">
        <v>108337944</v>
      </c>
      <c r="C9" s="23">
        <v>90281620</v>
      </c>
      <c r="D9" s="23">
        <v>81253458</v>
      </c>
    </row>
    <row r="10" spans="1:11" x14ac:dyDescent="0.25">
      <c r="A10" s="53" t="s">
        <v>170</v>
      </c>
      <c r="B10" s="23">
        <v>0</v>
      </c>
      <c r="C10" s="23">
        <v>0</v>
      </c>
      <c r="D10" s="23">
        <v>0</v>
      </c>
    </row>
    <row r="11" spans="1:11" x14ac:dyDescent="0.25">
      <c r="A11" s="53" t="s">
        <v>171</v>
      </c>
      <c r="B11" s="23">
        <f>B44</f>
        <v>13596619</v>
      </c>
      <c r="C11" s="23">
        <f t="shared" ref="C11" si="1">C44</f>
        <v>23856103.760000005</v>
      </c>
      <c r="D11" s="23">
        <f>D44</f>
        <v>23404547.760000005</v>
      </c>
    </row>
    <row r="12" spans="1:11" x14ac:dyDescent="0.25">
      <c r="A12" s="95"/>
      <c r="B12" s="12"/>
      <c r="C12" s="12"/>
      <c r="D12" s="12"/>
    </row>
    <row r="13" spans="1:11" x14ac:dyDescent="0.25">
      <c r="A13" s="55" t="s">
        <v>180</v>
      </c>
      <c r="B13" s="40">
        <f>B14+B15</f>
        <v>121934563</v>
      </c>
      <c r="C13" s="40">
        <f t="shared" ref="C13:D13" si="2">C14+C15</f>
        <v>88280028.280000001</v>
      </c>
      <c r="D13" s="40">
        <f t="shared" si="2"/>
        <v>88270725.459999993</v>
      </c>
    </row>
    <row r="14" spans="1:11" x14ac:dyDescent="0.25">
      <c r="A14" s="53" t="s">
        <v>172</v>
      </c>
      <c r="B14" s="23">
        <v>121934563</v>
      </c>
      <c r="C14" s="23">
        <v>88280028.280000001</v>
      </c>
      <c r="D14" s="23">
        <v>88270725.459999993</v>
      </c>
    </row>
    <row r="15" spans="1:11" x14ac:dyDescent="0.25">
      <c r="A15" s="53" t="s">
        <v>173</v>
      </c>
      <c r="B15" s="23"/>
      <c r="C15" s="23"/>
      <c r="D15" s="23"/>
    </row>
    <row r="16" spans="1:11" x14ac:dyDescent="0.25">
      <c r="A16" s="95"/>
      <c r="B16" s="12"/>
      <c r="C16" s="12"/>
      <c r="D16" s="12"/>
    </row>
    <row r="17" spans="1:4" x14ac:dyDescent="0.25">
      <c r="A17" s="55" t="s">
        <v>174</v>
      </c>
      <c r="B17" s="118">
        <f>B18+B19</f>
        <v>0</v>
      </c>
      <c r="C17" s="40">
        <f t="shared" ref="C17" si="3">C18+C19</f>
        <v>7112909.1100000003</v>
      </c>
      <c r="D17" s="40">
        <f>D18+D19</f>
        <v>7112909.1100000003</v>
      </c>
    </row>
    <row r="18" spans="1:4" x14ac:dyDescent="0.25">
      <c r="A18" s="53" t="s">
        <v>175</v>
      </c>
      <c r="B18" s="119">
        <v>0</v>
      </c>
      <c r="C18" s="23">
        <v>7112909.1100000003</v>
      </c>
      <c r="D18" s="23">
        <v>7112909.1100000003</v>
      </c>
    </row>
    <row r="19" spans="1:4" x14ac:dyDescent="0.25">
      <c r="A19" s="53" t="s">
        <v>176</v>
      </c>
      <c r="B19" s="119">
        <v>0</v>
      </c>
      <c r="C19" s="23">
        <v>0</v>
      </c>
      <c r="D19" s="117">
        <v>0</v>
      </c>
    </row>
    <row r="20" spans="1:4" x14ac:dyDescent="0.2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4">C8-C13+C17</f>
        <v>32970604.590000004</v>
      </c>
      <c r="D21" s="40">
        <f t="shared" si="4"/>
        <v>23500189.410000011</v>
      </c>
    </row>
    <row r="22" spans="1:4" x14ac:dyDescent="0.25">
      <c r="A22" s="55"/>
      <c r="B22" s="12"/>
      <c r="C22" s="12"/>
      <c r="D22" s="12"/>
    </row>
    <row r="23" spans="1:4" x14ac:dyDescent="0.25">
      <c r="A23" s="55" t="s">
        <v>178</v>
      </c>
      <c r="B23" s="40">
        <f>B21-B11</f>
        <v>-13596619</v>
      </c>
      <c r="C23" s="40">
        <f t="shared" ref="C23:D23" si="5">C21-C11</f>
        <v>9114500.8299999982</v>
      </c>
      <c r="D23" s="40">
        <f t="shared" si="5"/>
        <v>95641.65000000596</v>
      </c>
    </row>
    <row r="24" spans="1:4" x14ac:dyDescent="0.25">
      <c r="A24" s="55"/>
      <c r="B24" s="17"/>
      <c r="C24" s="17"/>
      <c r="D24" s="17"/>
    </row>
    <row r="25" spans="1:4" x14ac:dyDescent="0.25">
      <c r="A25" s="120" t="s">
        <v>179</v>
      </c>
      <c r="B25" s="40">
        <f>B23-B17</f>
        <v>-13596619</v>
      </c>
      <c r="C25" s="40">
        <f t="shared" ref="C25" si="6">C23-C17</f>
        <v>2001591.7199999979</v>
      </c>
      <c r="D25" s="40">
        <f>D23-D17</f>
        <v>-7017267.4599999944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7">C30+C31</f>
        <v>0</v>
      </c>
      <c r="D29" s="61">
        <f t="shared" si="7"/>
        <v>0</v>
      </c>
    </row>
    <row r="30" spans="1:4" x14ac:dyDescent="0.25">
      <c r="A30" s="53" t="s">
        <v>187</v>
      </c>
      <c r="B30" s="60">
        <v>0</v>
      </c>
      <c r="C30" s="60">
        <v>0</v>
      </c>
      <c r="D30" s="60">
        <v>0</v>
      </c>
    </row>
    <row r="31" spans="1:4" x14ac:dyDescent="0.25">
      <c r="A31" s="53" t="s">
        <v>188</v>
      </c>
      <c r="B31" s="60">
        <v>0</v>
      </c>
      <c r="C31" s="60">
        <v>0</v>
      </c>
      <c r="D31" s="60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-13596619</v>
      </c>
      <c r="C33" s="61">
        <f t="shared" ref="C33:D33" si="8">C25+C29</f>
        <v>2001591.7199999979</v>
      </c>
      <c r="D33" s="61">
        <f t="shared" si="8"/>
        <v>-7017267.4599999944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13596619</v>
      </c>
      <c r="C37" s="61">
        <f t="shared" ref="C37:D37" si="9">C38+C39</f>
        <v>23856103.760000005</v>
      </c>
      <c r="D37" s="61">
        <f t="shared" si="9"/>
        <v>23404547.760000005</v>
      </c>
    </row>
    <row r="38" spans="1:4" x14ac:dyDescent="0.25">
      <c r="A38" s="53" t="s">
        <v>192</v>
      </c>
      <c r="B38" s="60">
        <v>13596619</v>
      </c>
      <c r="C38" s="60">
        <v>23856103.760000005</v>
      </c>
      <c r="D38" s="60">
        <v>23404547.760000005</v>
      </c>
    </row>
    <row r="39" spans="1:4" x14ac:dyDescent="0.25">
      <c r="A39" s="53" t="s">
        <v>193</v>
      </c>
      <c r="B39" s="60">
        <v>0</v>
      </c>
      <c r="C39" s="60">
        <v>0</v>
      </c>
      <c r="D39" s="60">
        <v>0</v>
      </c>
    </row>
    <row r="40" spans="1:4" x14ac:dyDescent="0.25">
      <c r="A40" s="55" t="s">
        <v>194</v>
      </c>
      <c r="B40" s="61">
        <f>B41+B42</f>
        <v>0</v>
      </c>
      <c r="C40" s="61">
        <f t="shared" ref="C40:D40" si="10">C41+C42</f>
        <v>0</v>
      </c>
      <c r="D40" s="61">
        <f t="shared" si="10"/>
        <v>0</v>
      </c>
    </row>
    <row r="41" spans="1:4" x14ac:dyDescent="0.25">
      <c r="A41" s="53" t="s">
        <v>195</v>
      </c>
      <c r="B41" s="60">
        <v>0</v>
      </c>
      <c r="C41" s="60">
        <v>0</v>
      </c>
      <c r="D41" s="60">
        <v>0</v>
      </c>
    </row>
    <row r="42" spans="1:4" x14ac:dyDescent="0.25">
      <c r="A42" s="53" t="s">
        <v>196</v>
      </c>
      <c r="B42" s="60">
        <v>0</v>
      </c>
      <c r="C42" s="60">
        <v>0</v>
      </c>
      <c r="D42" s="60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13596619</v>
      </c>
      <c r="C44" s="61">
        <f t="shared" ref="C44:D44" si="11">C37-C40</f>
        <v>23856103.760000005</v>
      </c>
      <c r="D44" s="61">
        <f t="shared" si="11"/>
        <v>23404547.760000005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108337944</v>
      </c>
      <c r="C48" s="124">
        <f>C9</f>
        <v>90281620</v>
      </c>
      <c r="D48" s="124">
        <f t="shared" ref="D48" si="12">D9</f>
        <v>81253458</v>
      </c>
    </row>
    <row r="49" spans="1:4" x14ac:dyDescent="0.25">
      <c r="A49" s="127" t="s">
        <v>199</v>
      </c>
      <c r="B49" s="61">
        <f>B50-B51</f>
        <v>13596619</v>
      </c>
      <c r="C49" s="61">
        <f t="shared" ref="C49:D49" si="13">C50-C51</f>
        <v>23856103.760000005</v>
      </c>
      <c r="D49" s="61">
        <f t="shared" si="13"/>
        <v>23404547.760000005</v>
      </c>
    </row>
    <row r="50" spans="1:4" x14ac:dyDescent="0.25">
      <c r="A50" s="128" t="s">
        <v>192</v>
      </c>
      <c r="B50" s="60">
        <v>13596619</v>
      </c>
      <c r="C50" s="60">
        <v>23856103.760000005</v>
      </c>
      <c r="D50" s="60">
        <v>23404547.760000005</v>
      </c>
    </row>
    <row r="51" spans="1:4" x14ac:dyDescent="0.25">
      <c r="A51" s="128" t="s">
        <v>195</v>
      </c>
      <c r="B51" s="60"/>
      <c r="C51" s="60"/>
      <c r="D51" s="60"/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121934563</v>
      </c>
      <c r="C53" s="60">
        <f t="shared" ref="C53:D53" si="14">C14</f>
        <v>88280028.280000001</v>
      </c>
      <c r="D53" s="60">
        <f t="shared" si="14"/>
        <v>88270725.459999993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5">C18</f>
        <v>7112909.1100000003</v>
      </c>
      <c r="D55" s="60">
        <f t="shared" si="15"/>
        <v>7112909.1100000003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0</v>
      </c>
      <c r="C57" s="61">
        <f>C48+C49-C53+C55</f>
        <v>32970604.590000004</v>
      </c>
      <c r="D57" s="61">
        <f t="shared" ref="D57" si="16">D48+D49-D53+D55</f>
        <v>23500189.410000011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-13596619</v>
      </c>
      <c r="C59" s="61">
        <f t="shared" ref="C59:D59" si="17">C57-C49</f>
        <v>9114500.8299999982</v>
      </c>
      <c r="D59" s="61">
        <f t="shared" si="17"/>
        <v>95641.65000000596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 t="shared" ref="C63:D63" si="18">C10</f>
        <v>0</v>
      </c>
      <c r="D63" s="122">
        <f t="shared" si="18"/>
        <v>0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9">C65-C66</f>
        <v>0</v>
      </c>
      <c r="D64" s="40">
        <f t="shared" si="19"/>
        <v>0</v>
      </c>
    </row>
    <row r="65" spans="1:4" x14ac:dyDescent="0.25">
      <c r="A65" s="128" t="s">
        <v>193</v>
      </c>
      <c r="B65" s="23">
        <v>0</v>
      </c>
      <c r="C65" s="23">
        <v>0</v>
      </c>
      <c r="D65" s="23">
        <v>0</v>
      </c>
    </row>
    <row r="66" spans="1:4" x14ac:dyDescent="0.25">
      <c r="A66" s="128" t="s">
        <v>196</v>
      </c>
      <c r="B66" s="23">
        <v>0</v>
      </c>
      <c r="C66" s="23">
        <v>0</v>
      </c>
      <c r="D66" s="23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 t="shared" ref="C68:D68" si="20">C15</f>
        <v>0</v>
      </c>
      <c r="D68" s="23">
        <f t="shared" si="20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21">C19</f>
        <v>0</v>
      </c>
      <c r="D70" s="23">
        <f t="shared" si="21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 t="shared" ref="C72:D72" si="22">C63+C64-C68+C70</f>
        <v>0</v>
      </c>
      <c r="D72" s="40">
        <f t="shared" si="22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0</v>
      </c>
      <c r="D74" s="40">
        <f t="shared" ref="D74" si="23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121934563</v>
      </c>
      <c r="Q2" s="18">
        <f>'Formato 4'!C8</f>
        <v>114137723.76000001</v>
      </c>
      <c r="R2" s="18">
        <f>'Formato 4'!D8</f>
        <v>104658005.76000001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108337944</v>
      </c>
      <c r="Q3" s="18">
        <f>'Formato 4'!C9</f>
        <v>90281620</v>
      </c>
      <c r="R3" s="18">
        <f>'Formato 4'!D9</f>
        <v>81253458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13596619</v>
      </c>
      <c r="Q5" s="18">
        <f>'Formato 4'!C11</f>
        <v>23856103.760000005</v>
      </c>
      <c r="R5" s="18">
        <f>'Formato 4'!D11</f>
        <v>23404547.760000005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121934563</v>
      </c>
      <c r="Q6" s="18">
        <f>'Formato 4'!C13</f>
        <v>88280028.280000001</v>
      </c>
      <c r="R6" s="18">
        <f>'Formato 4'!D13</f>
        <v>88270725.459999993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121934563</v>
      </c>
      <c r="Q7" s="18">
        <f>'Formato 4'!C14</f>
        <v>88280028.280000001</v>
      </c>
      <c r="R7" s="18">
        <f>'Formato 4'!D14</f>
        <v>88270725.459999993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7112909.1100000003</v>
      </c>
      <c r="R9" s="18">
        <f>'Formato 4'!D17</f>
        <v>7112909.1100000003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7112909.1100000003</v>
      </c>
      <c r="R10" s="18">
        <f>'Formato 4'!D18</f>
        <v>7112909.1100000003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32970604.590000004</v>
      </c>
      <c r="R12" s="18">
        <f>'Formato 4'!D21</f>
        <v>23500189.410000011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-13596619</v>
      </c>
      <c r="Q13" s="18">
        <f>'Formato 4'!C23</f>
        <v>9114500.8299999982</v>
      </c>
      <c r="R13" s="18">
        <f>'Formato 4'!D23</f>
        <v>95641.65000000596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-13596619</v>
      </c>
      <c r="Q14" s="18">
        <f>'Formato 4'!C25</f>
        <v>2001591.7199999979</v>
      </c>
      <c r="R14" s="18">
        <f>'Formato 4'!D25</f>
        <v>-7017267.4599999944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-13596619</v>
      </c>
      <c r="Q18">
        <f>'Formato 4'!C33</f>
        <v>2001591.7199999979</v>
      </c>
      <c r="R18">
        <f>'Formato 4'!D33</f>
        <v>-7017267.4599999944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13596619</v>
      </c>
      <c r="Q19">
        <f>'Formato 4'!C37</f>
        <v>23856103.760000005</v>
      </c>
      <c r="R19">
        <f>'Formato 4'!D37</f>
        <v>23404547.760000005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13596619</v>
      </c>
      <c r="Q20">
        <f>'Formato 4'!C38</f>
        <v>23856103.760000005</v>
      </c>
      <c r="R20">
        <f>'Formato 4'!D38</f>
        <v>23404547.760000005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x14ac:dyDescent="0.2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13596619</v>
      </c>
      <c r="Q25">
        <f>'Formato 4'!C44</f>
        <v>23856103.760000005</v>
      </c>
      <c r="R25">
        <f>'Formato 4'!D44</f>
        <v>23404547.760000005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108337944</v>
      </c>
      <c r="Q26">
        <f>'Formato 4'!C48</f>
        <v>90281620</v>
      </c>
      <c r="R26">
        <f>'Formato 4'!D48</f>
        <v>81253458</v>
      </c>
    </row>
    <row r="27" spans="1:18" x14ac:dyDescent="0.2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13596619</v>
      </c>
      <c r="Q27">
        <f>'Formato 4'!C49</f>
        <v>23856103.760000005</v>
      </c>
      <c r="R27">
        <f>'Formato 4'!D49</f>
        <v>23404547.760000005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13596619</v>
      </c>
      <c r="Q28">
        <f>'Formato 4'!C50</f>
        <v>23856103.760000005</v>
      </c>
      <c r="R28">
        <f>'Formato 4'!D50</f>
        <v>23404547.760000005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x14ac:dyDescent="0.2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121934563</v>
      </c>
      <c r="Q30">
        <f>'Formato 4'!C53</f>
        <v>88280028.280000001</v>
      </c>
      <c r="R30">
        <f>'Formato 4'!D53</f>
        <v>88270725.459999993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7112909.1100000003</v>
      </c>
      <c r="R31">
        <f>'Formato 4'!D55</f>
        <v>7112909.1100000003</v>
      </c>
    </row>
    <row r="32" spans="1:18" x14ac:dyDescent="0.2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x14ac:dyDescent="0.2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x14ac:dyDescent="0.2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x14ac:dyDescent="0.2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x14ac:dyDescent="0.2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zoomScale="85" zoomScaleNormal="85" workbookViewId="0">
      <selection activeCell="F75" sqref="F75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72" t="s">
        <v>206</v>
      </c>
      <c r="B1" s="172"/>
      <c r="C1" s="172"/>
      <c r="D1" s="172"/>
      <c r="E1" s="172"/>
      <c r="F1" s="172"/>
      <c r="G1" s="172"/>
    </row>
    <row r="2" spans="1:8" ht="14.25" x14ac:dyDescent="0.45">
      <c r="A2" s="154" t="str">
        <f>ENTE_PUBLICO_A</f>
        <v>Sistema para el Desarrollo Integral de la Familia en el Municipio de Leon Guanajuato, Gobierno del Estado de Guanajuato (a)</v>
      </c>
      <c r="B2" s="155"/>
      <c r="C2" s="155"/>
      <c r="D2" s="155"/>
      <c r="E2" s="155"/>
      <c r="F2" s="155"/>
      <c r="G2" s="156"/>
    </row>
    <row r="3" spans="1:8" x14ac:dyDescent="0.25">
      <c r="A3" s="157" t="s">
        <v>207</v>
      </c>
      <c r="B3" s="158"/>
      <c r="C3" s="158"/>
      <c r="D3" s="158"/>
      <c r="E3" s="158"/>
      <c r="F3" s="158"/>
      <c r="G3" s="159"/>
    </row>
    <row r="4" spans="1:8" ht="14.25" x14ac:dyDescent="0.45">
      <c r="A4" s="160" t="str">
        <f>TRIMESTRE</f>
        <v>Del 1 de enero al 30 de septiembre de 2018 (b)</v>
      </c>
      <c r="B4" s="161"/>
      <c r="C4" s="161"/>
      <c r="D4" s="161"/>
      <c r="E4" s="161"/>
      <c r="F4" s="161"/>
      <c r="G4" s="162"/>
    </row>
    <row r="5" spans="1:8" ht="14.25" x14ac:dyDescent="0.45">
      <c r="A5" s="163" t="s">
        <v>118</v>
      </c>
      <c r="B5" s="164"/>
      <c r="C5" s="164"/>
      <c r="D5" s="164"/>
      <c r="E5" s="164"/>
      <c r="F5" s="164"/>
      <c r="G5" s="165"/>
    </row>
    <row r="6" spans="1:8" x14ac:dyDescent="0.25">
      <c r="A6" s="169" t="s">
        <v>214</v>
      </c>
      <c r="B6" s="171" t="s">
        <v>208</v>
      </c>
      <c r="C6" s="171"/>
      <c r="D6" s="171"/>
      <c r="E6" s="171"/>
      <c r="F6" s="171"/>
      <c r="G6" s="171" t="s">
        <v>209</v>
      </c>
    </row>
    <row r="7" spans="1:8" ht="30" x14ac:dyDescent="0.25">
      <c r="A7" s="170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1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x14ac:dyDescent="0.2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  <c r="H9" s="8"/>
    </row>
    <row r="10" spans="1:8" x14ac:dyDescent="0.2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8" x14ac:dyDescent="0.2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8" x14ac:dyDescent="0.25">
      <c r="A12" s="53" t="s">
        <v>219</v>
      </c>
      <c r="B12" s="60">
        <v>5534569.5099999998</v>
      </c>
      <c r="C12" s="60">
        <v>0</v>
      </c>
      <c r="D12" s="60">
        <v>5534569.5099999998</v>
      </c>
      <c r="E12" s="60">
        <v>3921571.5</v>
      </c>
      <c r="F12" s="60">
        <v>3921571.5</v>
      </c>
      <c r="G12" s="60">
        <v>-1612998.0099999998</v>
      </c>
    </row>
    <row r="13" spans="1:8" x14ac:dyDescent="0.25">
      <c r="A13" s="53" t="s">
        <v>220</v>
      </c>
      <c r="B13" s="60">
        <v>3663225</v>
      </c>
      <c r="C13" s="60">
        <v>0</v>
      </c>
      <c r="D13" s="60">
        <v>3663225</v>
      </c>
      <c r="E13" s="60">
        <v>3880436.66</v>
      </c>
      <c r="F13" s="60">
        <v>3880436.66</v>
      </c>
      <c r="G13" s="60">
        <v>217211.66000000015</v>
      </c>
    </row>
    <row r="14" spans="1:8" x14ac:dyDescent="0.25">
      <c r="A14" s="53" t="s">
        <v>221</v>
      </c>
      <c r="B14" s="60">
        <v>4398824.49</v>
      </c>
      <c r="C14" s="60">
        <v>5890359.5500000007</v>
      </c>
      <c r="D14" s="60">
        <v>10289184.040000001</v>
      </c>
      <c r="E14" s="60">
        <v>7242000.3499999996</v>
      </c>
      <c r="F14" s="60">
        <v>7242000.3499999996</v>
      </c>
      <c r="G14" s="60">
        <v>2843175.8599999994</v>
      </c>
    </row>
    <row r="15" spans="1:8" x14ac:dyDescent="0.25">
      <c r="A15" s="53" t="s">
        <v>222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8" x14ac:dyDescent="0.25">
      <c r="A16" s="10" t="s">
        <v>275</v>
      </c>
      <c r="B16" s="60">
        <f>SUM(B17:B27)</f>
        <v>0</v>
      </c>
      <c r="C16" s="60">
        <f t="shared" ref="C16:F16" si="0">SUM(C17:C27)</f>
        <v>0</v>
      </c>
      <c r="D16" s="60">
        <f t="shared" si="0"/>
        <v>0</v>
      </c>
      <c r="E16" s="60">
        <f t="shared" si="0"/>
        <v>0</v>
      </c>
      <c r="F16" s="60">
        <f t="shared" si="0"/>
        <v>0</v>
      </c>
      <c r="G16" s="60">
        <f>SUM(G17:G27)</f>
        <v>0</v>
      </c>
    </row>
    <row r="17" spans="1:7" x14ac:dyDescent="0.25">
      <c r="A17" s="63" t="s">
        <v>223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63" t="s">
        <v>224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63" t="s">
        <v>225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63" t="s">
        <v>226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63" t="s">
        <v>227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63" t="s">
        <v>228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63" t="s">
        <v>229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63" t="s">
        <v>230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63" t="s">
        <v>231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63" t="s">
        <v>232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63" t="s">
        <v>233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3" t="s">
        <v>234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</row>
    <row r="29" spans="1:7" x14ac:dyDescent="0.25">
      <c r="A29" s="63" t="s">
        <v>235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</row>
    <row r="30" spans="1:7" x14ac:dyDescent="0.25">
      <c r="A30" s="63" t="s">
        <v>236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 x14ac:dyDescent="0.25">
      <c r="A31" s="63" t="s">
        <v>237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</row>
    <row r="32" spans="1:7" x14ac:dyDescent="0.25">
      <c r="A32" s="63" t="s">
        <v>238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v>0</v>
      </c>
    </row>
    <row r="33" spans="1:8" x14ac:dyDescent="0.25">
      <c r="A33" s="63" t="s">
        <v>239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v>0</v>
      </c>
    </row>
    <row r="34" spans="1:8" x14ac:dyDescent="0.25">
      <c r="A34" s="53" t="s">
        <v>240</v>
      </c>
      <c r="B34" s="60">
        <v>108337944</v>
      </c>
      <c r="C34" s="60">
        <v>0</v>
      </c>
      <c r="D34" s="60">
        <v>108337944</v>
      </c>
      <c r="E34" s="60">
        <v>90281620</v>
      </c>
      <c r="F34" s="60">
        <v>81253458</v>
      </c>
      <c r="G34" s="60">
        <v>-27084486</v>
      </c>
    </row>
    <row r="35" spans="1:8" x14ac:dyDescent="0.25">
      <c r="A35" s="53" t="s">
        <v>241</v>
      </c>
      <c r="B35" s="60">
        <f>B36</f>
        <v>0</v>
      </c>
      <c r="C35" s="60">
        <f t="shared" ref="C35:F35" si="1">C36</f>
        <v>1279048</v>
      </c>
      <c r="D35" s="60">
        <f t="shared" si="1"/>
        <v>1279048</v>
      </c>
      <c r="E35" s="60">
        <f t="shared" si="1"/>
        <v>1809652</v>
      </c>
      <c r="F35" s="60">
        <f t="shared" si="1"/>
        <v>1279048</v>
      </c>
      <c r="G35" s="60">
        <f>G36</f>
        <v>1279048</v>
      </c>
    </row>
    <row r="36" spans="1:8" x14ac:dyDescent="0.25">
      <c r="A36" s="63" t="s">
        <v>242</v>
      </c>
      <c r="B36" s="60">
        <v>0</v>
      </c>
      <c r="C36" s="60">
        <v>1279048</v>
      </c>
      <c r="D36" s="60">
        <v>1279048</v>
      </c>
      <c r="E36" s="60">
        <v>1809652</v>
      </c>
      <c r="F36" s="60">
        <v>1279048</v>
      </c>
      <c r="G36" s="60">
        <v>1279048</v>
      </c>
    </row>
    <row r="37" spans="1:8" x14ac:dyDescent="0.25">
      <c r="A37" s="53" t="s">
        <v>243</v>
      </c>
      <c r="B37" s="60">
        <f>B38+B39</f>
        <v>0</v>
      </c>
      <c r="C37" s="60">
        <f t="shared" ref="C37:G37" si="2">C38+C39</f>
        <v>7902448.5899999999</v>
      </c>
      <c r="D37" s="60">
        <f t="shared" si="2"/>
        <v>7902448.5899999999</v>
      </c>
      <c r="E37" s="60">
        <f t="shared" si="2"/>
        <v>7112909.1100000003</v>
      </c>
      <c r="F37" s="60">
        <f t="shared" si="2"/>
        <v>7112909.1100000003</v>
      </c>
      <c r="G37" s="60">
        <f t="shared" si="2"/>
        <v>7112909.1100000003</v>
      </c>
    </row>
    <row r="38" spans="1:8" x14ac:dyDescent="0.25">
      <c r="A38" s="63" t="s">
        <v>244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f>F38-B38</f>
        <v>0</v>
      </c>
    </row>
    <row r="39" spans="1:8" x14ac:dyDescent="0.25">
      <c r="A39" s="63" t="s">
        <v>245</v>
      </c>
      <c r="B39" s="60">
        <v>0</v>
      </c>
      <c r="C39" s="60">
        <v>7902448.5899999999</v>
      </c>
      <c r="D39" s="60">
        <v>7902448.5899999999</v>
      </c>
      <c r="E39" s="60">
        <v>7112909.1100000003</v>
      </c>
      <c r="F39" s="60">
        <v>7112909.1100000003</v>
      </c>
      <c r="G39" s="60">
        <v>7112909.1100000003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121934563</v>
      </c>
      <c r="C41" s="61">
        <f t="shared" ref="C41:E41" si="3">SUM(C9,C10,C11,C12,C13,C14,C15,C16,C28,C34,C35,C37)</f>
        <v>15071856.140000001</v>
      </c>
      <c r="D41" s="61">
        <f t="shared" si="3"/>
        <v>137006419.13999999</v>
      </c>
      <c r="E41" s="61">
        <f t="shared" si="3"/>
        <v>114248189.62</v>
      </c>
      <c r="F41" s="61">
        <f>SUM(F9,F10,F11,F12,F13,F14,F15,F16,F28,F34,F35,F37)</f>
        <v>104689423.62</v>
      </c>
      <c r="G41" s="61">
        <f>SUM(G9,G10,G11,G12,G13,G14,G15,G16,G28,G34,G35,G37)</f>
        <v>-17245139.380000003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4">SUM(C46:C53)</f>
        <v>0</v>
      </c>
      <c r="D45" s="60">
        <f t="shared" si="4"/>
        <v>0</v>
      </c>
      <c r="E45" s="60">
        <f t="shared" si="4"/>
        <v>0</v>
      </c>
      <c r="F45" s="60">
        <f t="shared" si="4"/>
        <v>0</v>
      </c>
      <c r="G45" s="60">
        <f t="shared" si="4"/>
        <v>0</v>
      </c>
    </row>
    <row r="46" spans="1:8" x14ac:dyDescent="0.25">
      <c r="A46" s="69" t="s">
        <v>249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f>F46-B46</f>
        <v>0</v>
      </c>
    </row>
    <row r="47" spans="1:8" x14ac:dyDescent="0.25">
      <c r="A47" s="69" t="s">
        <v>250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f t="shared" ref="G47:G53" si="5">F47-B47</f>
        <v>0</v>
      </c>
    </row>
    <row r="48" spans="1:8" x14ac:dyDescent="0.25">
      <c r="A48" s="69" t="s">
        <v>251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  <c r="G48" s="60">
        <f t="shared" si="5"/>
        <v>0</v>
      </c>
    </row>
    <row r="49" spans="1:7" ht="30" x14ac:dyDescent="0.25">
      <c r="A49" s="69" t="s">
        <v>252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  <c r="G49" s="60">
        <f t="shared" si="5"/>
        <v>0</v>
      </c>
    </row>
    <row r="50" spans="1:7" x14ac:dyDescent="0.25">
      <c r="A50" s="69" t="s">
        <v>253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f t="shared" si="5"/>
        <v>0</v>
      </c>
    </row>
    <row r="51" spans="1:7" x14ac:dyDescent="0.25">
      <c r="A51" s="69" t="s">
        <v>254</v>
      </c>
      <c r="B51" s="60">
        <v>0</v>
      </c>
      <c r="C51" s="60">
        <v>0</v>
      </c>
      <c r="D51" s="60">
        <v>0</v>
      </c>
      <c r="E51" s="60">
        <v>0</v>
      </c>
      <c r="F51" s="60">
        <v>0</v>
      </c>
      <c r="G51" s="60">
        <f t="shared" si="5"/>
        <v>0</v>
      </c>
    </row>
    <row r="52" spans="1:7" x14ac:dyDescent="0.25">
      <c r="A52" s="48" t="s">
        <v>255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f t="shared" si="5"/>
        <v>0</v>
      </c>
    </row>
    <row r="53" spans="1:7" x14ac:dyDescent="0.25">
      <c r="A53" s="63" t="s">
        <v>256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  <c r="G53" s="60">
        <f t="shared" si="5"/>
        <v>0</v>
      </c>
    </row>
    <row r="54" spans="1:7" x14ac:dyDescent="0.25">
      <c r="A54" s="53" t="s">
        <v>257</v>
      </c>
      <c r="B54" s="60">
        <f>SUM(B55:B58)</f>
        <v>0</v>
      </c>
      <c r="C54" s="60">
        <f t="shared" ref="C54:G54" si="6">SUM(C55:C58)</f>
        <v>0</v>
      </c>
      <c r="D54" s="60">
        <f t="shared" si="6"/>
        <v>0</v>
      </c>
      <c r="E54" s="60">
        <f t="shared" si="6"/>
        <v>0</v>
      </c>
      <c r="F54" s="60">
        <f t="shared" si="6"/>
        <v>0</v>
      </c>
      <c r="G54" s="60">
        <f t="shared" si="6"/>
        <v>0</v>
      </c>
    </row>
    <row r="55" spans="1:7" x14ac:dyDescent="0.25">
      <c r="A55" s="48" t="s">
        <v>258</v>
      </c>
      <c r="B55" s="60">
        <v>0</v>
      </c>
      <c r="C55" s="60">
        <v>0</v>
      </c>
      <c r="D55" s="60">
        <v>0</v>
      </c>
      <c r="E55" s="60">
        <v>0</v>
      </c>
      <c r="F55" s="60">
        <v>0</v>
      </c>
      <c r="G55" s="60">
        <v>0</v>
      </c>
    </row>
    <row r="56" spans="1:7" x14ac:dyDescent="0.25">
      <c r="A56" s="69" t="s">
        <v>259</v>
      </c>
      <c r="B56" s="60">
        <v>0</v>
      </c>
      <c r="C56" s="60">
        <v>0</v>
      </c>
      <c r="D56" s="60">
        <v>0</v>
      </c>
      <c r="E56" s="60">
        <v>0</v>
      </c>
      <c r="F56" s="60">
        <v>0</v>
      </c>
      <c r="G56" s="60">
        <v>0</v>
      </c>
    </row>
    <row r="57" spans="1:7" x14ac:dyDescent="0.25">
      <c r="A57" s="69" t="s">
        <v>260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60">
        <v>0</v>
      </c>
    </row>
    <row r="58" spans="1:7" x14ac:dyDescent="0.25">
      <c r="A58" s="48" t="s">
        <v>261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v>0</v>
      </c>
    </row>
    <row r="59" spans="1:7" x14ac:dyDescent="0.25">
      <c r="A59" s="53" t="s">
        <v>262</v>
      </c>
      <c r="B59" s="60">
        <f>SUM(B60:B61)</f>
        <v>0</v>
      </c>
      <c r="C59" s="60">
        <f t="shared" ref="C59:G59" si="7">SUM(C60:C61)</f>
        <v>0</v>
      </c>
      <c r="D59" s="60">
        <f t="shared" si="7"/>
        <v>0</v>
      </c>
      <c r="E59" s="60">
        <f t="shared" si="7"/>
        <v>0</v>
      </c>
      <c r="F59" s="60">
        <f t="shared" si="7"/>
        <v>0</v>
      </c>
      <c r="G59" s="60">
        <f t="shared" si="7"/>
        <v>0</v>
      </c>
    </row>
    <row r="60" spans="1:7" x14ac:dyDescent="0.25">
      <c r="A60" s="69" t="s">
        <v>263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v>0</v>
      </c>
    </row>
    <row r="61" spans="1:7" x14ac:dyDescent="0.25">
      <c r="A61" s="69" t="s">
        <v>264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  <c r="G61" s="60">
        <v>0</v>
      </c>
    </row>
    <row r="62" spans="1:7" x14ac:dyDescent="0.25">
      <c r="A62" s="53" t="s">
        <v>265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v>0</v>
      </c>
    </row>
    <row r="63" spans="1:7" x14ac:dyDescent="0.25">
      <c r="A63" s="53" t="s">
        <v>266</v>
      </c>
      <c r="B63" s="60">
        <v>0</v>
      </c>
      <c r="C63" s="60">
        <v>0</v>
      </c>
      <c r="D63" s="60">
        <v>0</v>
      </c>
      <c r="E63" s="60">
        <v>0</v>
      </c>
      <c r="F63" s="60">
        <v>0</v>
      </c>
      <c r="G63" s="60"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8">C45+C54+C59+C62+C63</f>
        <v>0</v>
      </c>
      <c r="D65" s="61">
        <f t="shared" si="8"/>
        <v>0</v>
      </c>
      <c r="E65" s="61">
        <f t="shared" si="8"/>
        <v>0</v>
      </c>
      <c r="F65" s="61">
        <f t="shared" si="8"/>
        <v>0</v>
      </c>
      <c r="G65" s="61">
        <f t="shared" si="8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9">C68</f>
        <v>0</v>
      </c>
      <c r="D67" s="61">
        <f t="shared" si="9"/>
        <v>0</v>
      </c>
      <c r="E67" s="61">
        <f t="shared" si="9"/>
        <v>0</v>
      </c>
      <c r="F67" s="61">
        <f t="shared" si="9"/>
        <v>0</v>
      </c>
      <c r="G67" s="61">
        <f t="shared" si="9"/>
        <v>0</v>
      </c>
    </row>
    <row r="68" spans="1:7" x14ac:dyDescent="0.25">
      <c r="A68" s="53" t="s">
        <v>269</v>
      </c>
      <c r="B68" s="60">
        <v>0</v>
      </c>
      <c r="C68" s="60">
        <v>0</v>
      </c>
      <c r="D68" s="60">
        <v>0</v>
      </c>
      <c r="E68" s="60">
        <v>0</v>
      </c>
      <c r="F68" s="60">
        <v>0</v>
      </c>
      <c r="G68" s="60"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121934563</v>
      </c>
      <c r="C70" s="61">
        <f t="shared" ref="C70:G70" si="10">C41+C65+C67</f>
        <v>15071856.140000001</v>
      </c>
      <c r="D70" s="61">
        <f t="shared" si="10"/>
        <v>137006419.13999999</v>
      </c>
      <c r="E70" s="61">
        <f t="shared" si="10"/>
        <v>114248189.62</v>
      </c>
      <c r="F70" s="61">
        <f t="shared" si="10"/>
        <v>104689423.62</v>
      </c>
      <c r="G70" s="61">
        <f t="shared" si="10"/>
        <v>-17245139.380000003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>
        <v>0</v>
      </c>
      <c r="C73" s="60">
        <v>0</v>
      </c>
      <c r="D73" s="60">
        <v>0</v>
      </c>
      <c r="E73" s="60">
        <v>0</v>
      </c>
      <c r="F73" s="60">
        <v>0</v>
      </c>
      <c r="G73" s="60">
        <v>0</v>
      </c>
    </row>
    <row r="74" spans="1:7" ht="30" x14ac:dyDescent="0.25">
      <c r="A74" s="130" t="s">
        <v>273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v>0</v>
      </c>
    </row>
    <row r="75" spans="1:7" x14ac:dyDescent="0.25">
      <c r="A75" s="120" t="s">
        <v>274</v>
      </c>
      <c r="B75" s="61">
        <f>B73+B74</f>
        <v>0</v>
      </c>
      <c r="C75" s="61">
        <f t="shared" ref="C75:G75" si="11">C73+C74</f>
        <v>0</v>
      </c>
      <c r="D75" s="61">
        <f t="shared" si="11"/>
        <v>0</v>
      </c>
      <c r="E75" s="61">
        <f t="shared" si="11"/>
        <v>0</v>
      </c>
      <c r="F75" s="61">
        <f t="shared" si="11"/>
        <v>0</v>
      </c>
      <c r="G75" s="61">
        <f t="shared" si="11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5534569.5099999998</v>
      </c>
      <c r="Q6" s="18">
        <f>'Formato 5'!C12</f>
        <v>0</v>
      </c>
      <c r="R6" s="18">
        <f>'Formato 5'!D12</f>
        <v>5534569.5099999998</v>
      </c>
      <c r="S6" s="18">
        <f>'Formato 5'!E12</f>
        <v>3921571.5</v>
      </c>
      <c r="T6" s="18">
        <f>'Formato 5'!F12</f>
        <v>3921571.5</v>
      </c>
      <c r="U6" s="18">
        <f>'Formato 5'!G12</f>
        <v>-1612998.0099999998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3663225</v>
      </c>
      <c r="Q7" s="18">
        <f>'Formato 5'!C13</f>
        <v>0</v>
      </c>
      <c r="R7" s="18">
        <f>'Formato 5'!D13</f>
        <v>3663225</v>
      </c>
      <c r="S7" s="18">
        <f>'Formato 5'!E13</f>
        <v>3880436.66</v>
      </c>
      <c r="T7" s="18">
        <f>'Formato 5'!F13</f>
        <v>3880436.66</v>
      </c>
      <c r="U7" s="18">
        <f>'Formato 5'!G13</f>
        <v>217211.66000000015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4398824.49</v>
      </c>
      <c r="Q8" s="18">
        <f>'Formato 5'!C14</f>
        <v>5890359.5500000007</v>
      </c>
      <c r="R8" s="18">
        <f>'Formato 5'!D14</f>
        <v>10289184.040000001</v>
      </c>
      <c r="S8" s="18">
        <f>'Formato 5'!E14</f>
        <v>7242000.3499999996</v>
      </c>
      <c r="T8" s="18">
        <f>'Formato 5'!F14</f>
        <v>7242000.3499999996</v>
      </c>
      <c r="U8" s="18">
        <f>'Formato 5'!G14</f>
        <v>2843175.8599999994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0</v>
      </c>
      <c r="Q9" s="18">
        <f>'Formato 5'!C15</f>
        <v>0</v>
      </c>
      <c r="R9" s="18">
        <f>'Formato 5'!D15</f>
        <v>0</v>
      </c>
      <c r="S9" s="18">
        <f>'Formato 5'!E15</f>
        <v>0</v>
      </c>
      <c r="T9" s="18">
        <f>'Formato 5'!F15</f>
        <v>0</v>
      </c>
      <c r="U9" s="18">
        <f>'Formato 5'!G15</f>
        <v>0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x14ac:dyDescent="0.2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108337944</v>
      </c>
      <c r="Q28" s="18">
        <f>'Formato 5'!C34</f>
        <v>0</v>
      </c>
      <c r="R28" s="18">
        <f>'Formato 5'!D34</f>
        <v>108337944</v>
      </c>
      <c r="S28" s="18">
        <f>'Formato 5'!E34</f>
        <v>90281620</v>
      </c>
      <c r="T28" s="18">
        <f>'Formato 5'!F34</f>
        <v>81253458</v>
      </c>
      <c r="U28" s="18">
        <f>'Formato 5'!G34</f>
        <v>-27084486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1279048</v>
      </c>
      <c r="R29" s="18">
        <f>'Formato 5'!D35</f>
        <v>1279048</v>
      </c>
      <c r="S29" s="18">
        <f>'Formato 5'!E35</f>
        <v>1809652</v>
      </c>
      <c r="T29" s="18">
        <f>'Formato 5'!F35</f>
        <v>1279048</v>
      </c>
      <c r="U29" s="18">
        <f>'Formato 5'!G35</f>
        <v>1279048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1279048</v>
      </c>
      <c r="R30" s="18">
        <f>'Formato 5'!D36</f>
        <v>1279048</v>
      </c>
      <c r="S30" s="18">
        <f>'Formato 5'!E36</f>
        <v>1809652</v>
      </c>
      <c r="T30" s="18">
        <f>'Formato 5'!F36</f>
        <v>1279048</v>
      </c>
      <c r="U30" s="18">
        <f>'Formato 5'!G36</f>
        <v>1279048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7902448.5899999999</v>
      </c>
      <c r="R31" s="18">
        <f>'Formato 5'!D37</f>
        <v>7902448.5899999999</v>
      </c>
      <c r="S31" s="18">
        <f>'Formato 5'!E37</f>
        <v>7112909.1100000003</v>
      </c>
      <c r="T31" s="18">
        <f>'Formato 5'!F37</f>
        <v>7112909.1100000003</v>
      </c>
      <c r="U31" s="18">
        <f>'Formato 5'!G37</f>
        <v>7112909.1100000003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7902448.5899999999</v>
      </c>
      <c r="R33" s="18">
        <f>'Formato 5'!D39</f>
        <v>7902448.5899999999</v>
      </c>
      <c r="S33" s="18">
        <f>'Formato 5'!E39</f>
        <v>7112909.1100000003</v>
      </c>
      <c r="T33" s="18">
        <f>'Formato 5'!F39</f>
        <v>7112909.1100000003</v>
      </c>
      <c r="U33" s="18">
        <f>'Formato 5'!G39</f>
        <v>7112909.1100000003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121934563</v>
      </c>
      <c r="Q34">
        <f>'Formato 5'!C41</f>
        <v>15071856.140000001</v>
      </c>
      <c r="R34">
        <f>'Formato 5'!D41</f>
        <v>137006419.13999999</v>
      </c>
      <c r="S34">
        <f>'Formato 5'!E41</f>
        <v>114248189.62</v>
      </c>
      <c r="T34">
        <f>'Formato 5'!F41</f>
        <v>104689423.62</v>
      </c>
      <c r="U34">
        <f>'Formato 5'!G41</f>
        <v>-17245139.380000003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zoomScale="70" zoomScaleNormal="70" zoomScalePageLayoutView="90" workbookViewId="0">
      <selection activeCell="B151" sqref="B151:G157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3" t="s">
        <v>3285</v>
      </c>
      <c r="B1" s="172"/>
      <c r="C1" s="172"/>
      <c r="D1" s="172"/>
      <c r="E1" s="172"/>
      <c r="F1" s="172"/>
      <c r="G1" s="172"/>
    </row>
    <row r="2" spans="1:7" ht="14.25" x14ac:dyDescent="0.45">
      <c r="A2" s="176" t="str">
        <f>ENTE_PUBLICO_A</f>
        <v>Sistema para el Desarrollo Integral de la Familia en el Municipio de Leon Guanajuato, Gobierno del Estado de Guanajuato (a)</v>
      </c>
      <c r="B2" s="176"/>
      <c r="C2" s="176"/>
      <c r="D2" s="176"/>
      <c r="E2" s="176"/>
      <c r="F2" s="176"/>
      <c r="G2" s="176"/>
    </row>
    <row r="3" spans="1:7" x14ac:dyDescent="0.25">
      <c r="A3" s="177" t="s">
        <v>277</v>
      </c>
      <c r="B3" s="177"/>
      <c r="C3" s="177"/>
      <c r="D3" s="177"/>
      <c r="E3" s="177"/>
      <c r="F3" s="177"/>
      <c r="G3" s="177"/>
    </row>
    <row r="4" spans="1:7" x14ac:dyDescent="0.25">
      <c r="A4" s="177" t="s">
        <v>278</v>
      </c>
      <c r="B4" s="177"/>
      <c r="C4" s="177"/>
      <c r="D4" s="177"/>
      <c r="E4" s="177"/>
      <c r="F4" s="177"/>
      <c r="G4" s="177"/>
    </row>
    <row r="5" spans="1:7" ht="14.25" x14ac:dyDescent="0.45">
      <c r="A5" s="178" t="str">
        <f>TRIMESTRE</f>
        <v>Del 1 de enero al 30 de septiembre de 2018 (b)</v>
      </c>
      <c r="B5" s="178"/>
      <c r="C5" s="178"/>
      <c r="D5" s="178"/>
      <c r="E5" s="178"/>
      <c r="F5" s="178"/>
      <c r="G5" s="178"/>
    </row>
    <row r="6" spans="1:7" ht="14.25" x14ac:dyDescent="0.45">
      <c r="A6" s="170" t="s">
        <v>118</v>
      </c>
      <c r="B6" s="170"/>
      <c r="C6" s="170"/>
      <c r="D6" s="170"/>
      <c r="E6" s="170"/>
      <c r="F6" s="170"/>
      <c r="G6" s="170"/>
    </row>
    <row r="7" spans="1:7" ht="15" customHeight="1" x14ac:dyDescent="0.25">
      <c r="A7" s="174" t="s">
        <v>0</v>
      </c>
      <c r="B7" s="174" t="s">
        <v>279</v>
      </c>
      <c r="C7" s="174"/>
      <c r="D7" s="174"/>
      <c r="E7" s="174"/>
      <c r="F7" s="174"/>
      <c r="G7" s="175" t="s">
        <v>280</v>
      </c>
    </row>
    <row r="8" spans="1:7" ht="30" x14ac:dyDescent="0.25">
      <c r="A8" s="174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4"/>
    </row>
    <row r="9" spans="1:7" ht="14.25" x14ac:dyDescent="0.45">
      <c r="A9" s="82" t="s">
        <v>285</v>
      </c>
      <c r="B9" s="79">
        <f>SUM(B10,B18,B28,B38,B48,B58,B62,B71,B75)</f>
        <v>121934563.02000001</v>
      </c>
      <c r="C9" s="79">
        <f t="shared" ref="C9:G9" si="0">SUM(C10,C18,C28,C38,C48,C58,C62,C71,C75)</f>
        <v>5529100.8899999941</v>
      </c>
      <c r="D9" s="79">
        <f t="shared" si="0"/>
        <v>127463663.90999998</v>
      </c>
      <c r="E9" s="79">
        <f t="shared" si="0"/>
        <v>86703654.899999991</v>
      </c>
      <c r="F9" s="79">
        <f t="shared" si="0"/>
        <v>86696981.859999985</v>
      </c>
      <c r="G9" s="79">
        <f t="shared" si="0"/>
        <v>40760009.010000005</v>
      </c>
    </row>
    <row r="10" spans="1:7" ht="14.25" x14ac:dyDescent="0.45">
      <c r="A10" s="83" t="s">
        <v>286</v>
      </c>
      <c r="B10" s="80">
        <f>SUM(B11:B17)</f>
        <v>97675746.180000007</v>
      </c>
      <c r="C10" s="80">
        <f t="shared" ref="C10:F10" si="1">SUM(C11:C17)</f>
        <v>31999.999999994412</v>
      </c>
      <c r="D10" s="80">
        <f t="shared" si="1"/>
        <v>97707746.179999992</v>
      </c>
      <c r="E10" s="80">
        <f t="shared" si="1"/>
        <v>68760074.569999993</v>
      </c>
      <c r="F10" s="80">
        <f t="shared" si="1"/>
        <v>68760074.569999993</v>
      </c>
      <c r="G10" s="80">
        <f>SUM(G11:G17)</f>
        <v>28947671.610000003</v>
      </c>
    </row>
    <row r="11" spans="1:7" x14ac:dyDescent="0.25">
      <c r="A11" s="84" t="s">
        <v>287</v>
      </c>
      <c r="B11" s="80">
        <v>61998660.380000003</v>
      </c>
      <c r="C11" s="80">
        <v>-5781.0800000056624</v>
      </c>
      <c r="D11" s="80">
        <v>61992879.299999997</v>
      </c>
      <c r="E11" s="80">
        <v>46352055.909999996</v>
      </c>
      <c r="F11" s="80">
        <v>46352055.909999996</v>
      </c>
      <c r="G11" s="80">
        <v>15640823.390000001</v>
      </c>
    </row>
    <row r="12" spans="1:7" x14ac:dyDescent="0.25">
      <c r="A12" s="84" t="s">
        <v>288</v>
      </c>
      <c r="B12" s="80">
        <v>0</v>
      </c>
      <c r="C12" s="80">
        <v>0</v>
      </c>
      <c r="D12" s="80">
        <v>0</v>
      </c>
      <c r="E12" s="80">
        <v>0</v>
      </c>
      <c r="F12" s="80">
        <v>0</v>
      </c>
      <c r="G12" s="80">
        <v>0</v>
      </c>
    </row>
    <row r="13" spans="1:7" x14ac:dyDescent="0.25">
      <c r="A13" s="84" t="s">
        <v>289</v>
      </c>
      <c r="B13" s="80">
        <v>8907794.0999999996</v>
      </c>
      <c r="C13" s="80">
        <v>196089.3200000003</v>
      </c>
      <c r="D13" s="80">
        <v>9103883.4199999999</v>
      </c>
      <c r="E13" s="80">
        <v>6301499.25</v>
      </c>
      <c r="F13" s="80">
        <v>6301499.25</v>
      </c>
      <c r="G13" s="80">
        <v>2802384.17</v>
      </c>
    </row>
    <row r="14" spans="1:7" x14ac:dyDescent="0.25">
      <c r="A14" s="84" t="s">
        <v>290</v>
      </c>
      <c r="B14" s="80">
        <v>15857653.67</v>
      </c>
      <c r="C14" s="80">
        <v>-175622.3200000003</v>
      </c>
      <c r="D14" s="80">
        <v>15682031.35</v>
      </c>
      <c r="E14" s="80">
        <v>10464019.24</v>
      </c>
      <c r="F14" s="80">
        <v>10464019.24</v>
      </c>
      <c r="G14" s="80">
        <v>5218012.1099999994</v>
      </c>
    </row>
    <row r="15" spans="1:7" x14ac:dyDescent="0.25">
      <c r="A15" s="84" t="s">
        <v>291</v>
      </c>
      <c r="B15" s="80">
        <v>10911638.030000001</v>
      </c>
      <c r="C15" s="80">
        <v>17314.080000000075</v>
      </c>
      <c r="D15" s="80">
        <v>10928952.110000001</v>
      </c>
      <c r="E15" s="80">
        <v>5642500.1699999999</v>
      </c>
      <c r="F15" s="80">
        <v>5642500.1699999999</v>
      </c>
      <c r="G15" s="80">
        <v>5286451.9400000013</v>
      </c>
    </row>
    <row r="16" spans="1:7" x14ac:dyDescent="0.25">
      <c r="A16" s="84" t="s">
        <v>292</v>
      </c>
      <c r="B16" s="80">
        <v>0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</row>
    <row r="17" spans="1:7" x14ac:dyDescent="0.25">
      <c r="A17" s="84" t="s">
        <v>293</v>
      </c>
      <c r="B17" s="80">
        <v>0</v>
      </c>
      <c r="C17" s="80">
        <v>0</v>
      </c>
      <c r="D17" s="80">
        <v>0</v>
      </c>
      <c r="E17" s="80">
        <v>0</v>
      </c>
      <c r="F17" s="80">
        <v>0</v>
      </c>
      <c r="G17" s="80">
        <v>0</v>
      </c>
    </row>
    <row r="18" spans="1:7" x14ac:dyDescent="0.25">
      <c r="A18" s="83" t="s">
        <v>294</v>
      </c>
      <c r="B18" s="80">
        <f>SUM(B19:B27)</f>
        <v>4745193.1900000004</v>
      </c>
      <c r="C18" s="80">
        <f t="shared" ref="C18:F18" si="2">SUM(C19:C27)</f>
        <v>-6644.8500000000495</v>
      </c>
      <c r="D18" s="80">
        <f t="shared" si="2"/>
        <v>4738548.34</v>
      </c>
      <c r="E18" s="80">
        <f t="shared" si="2"/>
        <v>2879425.5100000002</v>
      </c>
      <c r="F18" s="80">
        <f t="shared" si="2"/>
        <v>2879425.48</v>
      </c>
      <c r="G18" s="80">
        <f>SUM(G19:G27)</f>
        <v>1859122.83</v>
      </c>
    </row>
    <row r="19" spans="1:7" x14ac:dyDescent="0.25">
      <c r="A19" s="84" t="s">
        <v>295</v>
      </c>
      <c r="B19" s="80">
        <v>1079500.1800000002</v>
      </c>
      <c r="C19" s="80">
        <v>21689.009999999776</v>
      </c>
      <c r="D19" s="80">
        <v>1101189.19</v>
      </c>
      <c r="E19" s="80">
        <v>807613.57000000007</v>
      </c>
      <c r="F19" s="80">
        <v>807613.57000000007</v>
      </c>
      <c r="G19" s="80">
        <v>293575.61999999988</v>
      </c>
    </row>
    <row r="20" spans="1:7" x14ac:dyDescent="0.25">
      <c r="A20" s="84" t="s">
        <v>296</v>
      </c>
      <c r="B20" s="80">
        <v>1032187.34</v>
      </c>
      <c r="C20" s="80">
        <v>-10980.039999999921</v>
      </c>
      <c r="D20" s="80">
        <v>1021207.3</v>
      </c>
      <c r="E20" s="80">
        <v>425125.49</v>
      </c>
      <c r="F20" s="80">
        <v>425125.46</v>
      </c>
      <c r="G20" s="80">
        <v>596081.81000000006</v>
      </c>
    </row>
    <row r="21" spans="1:7" x14ac:dyDescent="0.25">
      <c r="A21" s="84" t="s">
        <v>297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</row>
    <row r="22" spans="1:7" x14ac:dyDescent="0.25">
      <c r="A22" s="84" t="s">
        <v>298</v>
      </c>
      <c r="B22" s="80">
        <v>700231.33</v>
      </c>
      <c r="C22" s="80">
        <v>56477.130000000005</v>
      </c>
      <c r="D22" s="80">
        <v>756708.46</v>
      </c>
      <c r="E22" s="80">
        <v>475317.35</v>
      </c>
      <c r="F22" s="80">
        <v>475317.35</v>
      </c>
      <c r="G22" s="80">
        <v>281391.11</v>
      </c>
    </row>
    <row r="23" spans="1:7" x14ac:dyDescent="0.25">
      <c r="A23" s="84" t="s">
        <v>299</v>
      </c>
      <c r="B23" s="80">
        <v>156999.58999999997</v>
      </c>
      <c r="C23" s="80">
        <v>-12333.429999999964</v>
      </c>
      <c r="D23" s="80">
        <v>144666.16</v>
      </c>
      <c r="E23" s="80">
        <v>41205.57</v>
      </c>
      <c r="F23" s="80">
        <v>41205.57</v>
      </c>
      <c r="G23" s="80">
        <v>103460.59</v>
      </c>
    </row>
    <row r="24" spans="1:7" x14ac:dyDescent="0.25">
      <c r="A24" s="84" t="s">
        <v>300</v>
      </c>
      <c r="B24" s="80">
        <v>1467641.44</v>
      </c>
      <c r="C24" s="80">
        <v>-66925.969999999972</v>
      </c>
      <c r="D24" s="80">
        <v>1400715.47</v>
      </c>
      <c r="E24" s="80">
        <v>994315.03</v>
      </c>
      <c r="F24" s="80">
        <v>994315.03</v>
      </c>
      <c r="G24" s="80">
        <v>406400.43999999994</v>
      </c>
    </row>
    <row r="25" spans="1:7" x14ac:dyDescent="0.25">
      <c r="A25" s="84" t="s">
        <v>301</v>
      </c>
      <c r="B25" s="80">
        <v>57486.489999999991</v>
      </c>
      <c r="C25" s="80">
        <v>-2167.9999999999854</v>
      </c>
      <c r="D25" s="80">
        <v>55318.490000000005</v>
      </c>
      <c r="E25" s="80">
        <v>10179.409999999989</v>
      </c>
      <c r="F25" s="80">
        <v>10179.409999999989</v>
      </c>
      <c r="G25" s="80">
        <v>45139.080000000016</v>
      </c>
    </row>
    <row r="26" spans="1:7" x14ac:dyDescent="0.25">
      <c r="A26" s="84" t="s">
        <v>302</v>
      </c>
      <c r="B26" s="80"/>
      <c r="C26" s="80">
        <v>0</v>
      </c>
      <c r="D26" s="80">
        <v>0</v>
      </c>
      <c r="E26" s="80">
        <v>0</v>
      </c>
      <c r="F26" s="80">
        <v>0</v>
      </c>
      <c r="G26" s="80">
        <v>0</v>
      </c>
    </row>
    <row r="27" spans="1:7" x14ac:dyDescent="0.25">
      <c r="A27" s="84" t="s">
        <v>303</v>
      </c>
      <c r="B27" s="80">
        <v>251146.82</v>
      </c>
      <c r="C27" s="80">
        <v>7596.4500000000116</v>
      </c>
      <c r="D27" s="80">
        <v>258743.27000000002</v>
      </c>
      <c r="E27" s="80">
        <v>125669.08999999998</v>
      </c>
      <c r="F27" s="80">
        <v>125669.08999999998</v>
      </c>
      <c r="G27" s="80">
        <v>133074.18000000005</v>
      </c>
    </row>
    <row r="28" spans="1:7" x14ac:dyDescent="0.25">
      <c r="A28" s="83" t="s">
        <v>304</v>
      </c>
      <c r="B28" s="80">
        <f>SUM(B29:B37)</f>
        <v>14995623.649999999</v>
      </c>
      <c r="C28" s="80">
        <f t="shared" ref="C28:G28" si="3">SUM(C29:C37)</f>
        <v>801244.59000000078</v>
      </c>
      <c r="D28" s="80">
        <f t="shared" si="3"/>
        <v>15796868.240000002</v>
      </c>
      <c r="E28" s="80">
        <f t="shared" si="3"/>
        <v>8815120.4900000002</v>
      </c>
      <c r="F28" s="80">
        <f t="shared" si="3"/>
        <v>8815120.4899999984</v>
      </c>
      <c r="G28" s="80">
        <f t="shared" si="3"/>
        <v>6981747.75</v>
      </c>
    </row>
    <row r="29" spans="1:7" x14ac:dyDescent="0.25">
      <c r="A29" s="84" t="s">
        <v>305</v>
      </c>
      <c r="B29" s="80">
        <v>1940541.66</v>
      </c>
      <c r="C29" s="80">
        <v>-6350</v>
      </c>
      <c r="D29" s="80">
        <v>1934191.66</v>
      </c>
      <c r="E29" s="80">
        <v>1180664.8999999999</v>
      </c>
      <c r="F29" s="80">
        <v>1180664.8999999999</v>
      </c>
      <c r="G29" s="80">
        <v>753526.76</v>
      </c>
    </row>
    <row r="30" spans="1:7" x14ac:dyDescent="0.25">
      <c r="A30" s="84" t="s">
        <v>306</v>
      </c>
      <c r="B30" s="80">
        <v>0</v>
      </c>
      <c r="C30" s="80">
        <v>72377.87</v>
      </c>
      <c r="D30" s="80">
        <v>72377.87</v>
      </c>
      <c r="E30" s="80">
        <v>50971.16</v>
      </c>
      <c r="F30" s="80">
        <v>50971.16</v>
      </c>
      <c r="G30" s="80">
        <v>21406.709999999992</v>
      </c>
    </row>
    <row r="31" spans="1:7" x14ac:dyDescent="0.25">
      <c r="A31" s="84" t="s">
        <v>307</v>
      </c>
      <c r="B31" s="80">
        <v>3965000</v>
      </c>
      <c r="C31" s="80">
        <v>774990.90000000037</v>
      </c>
      <c r="D31" s="80">
        <v>4739990.9000000004</v>
      </c>
      <c r="E31" s="80">
        <v>3336288.11</v>
      </c>
      <c r="F31" s="80">
        <v>3336288.11</v>
      </c>
      <c r="G31" s="80">
        <v>1403702.7900000005</v>
      </c>
    </row>
    <row r="32" spans="1:7" x14ac:dyDescent="0.25">
      <c r="A32" s="84" t="s">
        <v>308</v>
      </c>
      <c r="B32" s="80">
        <v>433602.5</v>
      </c>
      <c r="C32" s="80">
        <v>-183756.62</v>
      </c>
      <c r="D32" s="80">
        <v>249845.88</v>
      </c>
      <c r="E32" s="80">
        <v>203235.02000000002</v>
      </c>
      <c r="F32" s="80">
        <v>203235.02000000002</v>
      </c>
      <c r="G32" s="80">
        <v>46610.859999999986</v>
      </c>
    </row>
    <row r="33" spans="1:7" x14ac:dyDescent="0.25">
      <c r="A33" s="84" t="s">
        <v>309</v>
      </c>
      <c r="B33" s="80">
        <v>3173921.58</v>
      </c>
      <c r="C33" s="80">
        <v>13510.75</v>
      </c>
      <c r="D33" s="80">
        <v>3187432.33</v>
      </c>
      <c r="E33" s="80">
        <v>1794827.6700000002</v>
      </c>
      <c r="F33" s="80">
        <v>1794827.6700000002</v>
      </c>
      <c r="G33" s="80">
        <v>1392604.66</v>
      </c>
    </row>
    <row r="34" spans="1:7" x14ac:dyDescent="0.25">
      <c r="A34" s="84" t="s">
        <v>310</v>
      </c>
      <c r="B34" s="80">
        <v>366360.4</v>
      </c>
      <c r="C34" s="80">
        <v>-44915.25</v>
      </c>
      <c r="D34" s="80">
        <v>321445.15000000002</v>
      </c>
      <c r="E34" s="80">
        <v>90196.3</v>
      </c>
      <c r="F34" s="80">
        <v>90196.3</v>
      </c>
      <c r="G34" s="80">
        <v>231248.85000000003</v>
      </c>
    </row>
    <row r="35" spans="1:7" x14ac:dyDescent="0.25">
      <c r="A35" s="84" t="s">
        <v>311</v>
      </c>
      <c r="B35" s="80">
        <v>291000.03999999998</v>
      </c>
      <c r="C35" s="80">
        <v>-255.05999999999767</v>
      </c>
      <c r="D35" s="80">
        <v>290744.98</v>
      </c>
      <c r="E35" s="80">
        <v>169182.98</v>
      </c>
      <c r="F35" s="80">
        <v>169182.97999999998</v>
      </c>
      <c r="G35" s="80">
        <v>121561.99999999997</v>
      </c>
    </row>
    <row r="36" spans="1:7" x14ac:dyDescent="0.25">
      <c r="A36" s="84" t="s">
        <v>312</v>
      </c>
      <c r="B36" s="80">
        <v>3202000.01</v>
      </c>
      <c r="C36" s="80">
        <v>43076.090000000317</v>
      </c>
      <c r="D36" s="80">
        <v>3245076.1</v>
      </c>
      <c r="E36" s="80">
        <v>846482.37</v>
      </c>
      <c r="F36" s="80">
        <v>846482.37000000011</v>
      </c>
      <c r="G36" s="80">
        <v>2398593.73</v>
      </c>
    </row>
    <row r="37" spans="1:7" x14ac:dyDescent="0.25">
      <c r="A37" s="84" t="s">
        <v>313</v>
      </c>
      <c r="B37" s="80">
        <v>1623197.46</v>
      </c>
      <c r="C37" s="80">
        <v>132565.91000000015</v>
      </c>
      <c r="D37" s="80">
        <v>1755763.37</v>
      </c>
      <c r="E37" s="80">
        <v>1143271.98</v>
      </c>
      <c r="F37" s="80">
        <v>1143271.98</v>
      </c>
      <c r="G37" s="80">
        <v>612491.39000000013</v>
      </c>
    </row>
    <row r="38" spans="1:7" x14ac:dyDescent="0.25">
      <c r="A38" s="83" t="s">
        <v>314</v>
      </c>
      <c r="B38" s="80">
        <f>SUM(B39:B47)</f>
        <v>4200000</v>
      </c>
      <c r="C38" s="80">
        <f t="shared" ref="C38:G38" si="4">SUM(C39:C47)</f>
        <v>90474.849999999627</v>
      </c>
      <c r="D38" s="80">
        <f t="shared" si="4"/>
        <v>4290474.8499999996</v>
      </c>
      <c r="E38" s="80">
        <f t="shared" si="4"/>
        <v>2082493.4699999997</v>
      </c>
      <c r="F38" s="80">
        <f t="shared" si="4"/>
        <v>2075820.46</v>
      </c>
      <c r="G38" s="80">
        <f t="shared" si="4"/>
        <v>2207981.38</v>
      </c>
    </row>
    <row r="39" spans="1:7" x14ac:dyDescent="0.25">
      <c r="A39" s="84" t="s">
        <v>315</v>
      </c>
      <c r="B39" s="80">
        <v>0</v>
      </c>
      <c r="C39" s="80">
        <v>0</v>
      </c>
      <c r="D39" s="80">
        <v>0</v>
      </c>
      <c r="E39" s="80">
        <v>0</v>
      </c>
      <c r="F39" s="80">
        <v>0</v>
      </c>
      <c r="G39" s="80">
        <v>0</v>
      </c>
    </row>
    <row r="40" spans="1:7" x14ac:dyDescent="0.25">
      <c r="A40" s="84" t="s">
        <v>316</v>
      </c>
      <c r="B40" s="80">
        <v>0</v>
      </c>
      <c r="C40" s="80">
        <v>0</v>
      </c>
      <c r="D40" s="80">
        <v>0</v>
      </c>
      <c r="E40" s="80">
        <v>0</v>
      </c>
      <c r="F40" s="80">
        <v>0</v>
      </c>
      <c r="G40" s="80">
        <v>0</v>
      </c>
    </row>
    <row r="41" spans="1:7" x14ac:dyDescent="0.25">
      <c r="A41" s="84" t="s">
        <v>317</v>
      </c>
      <c r="B41" s="80">
        <v>0</v>
      </c>
      <c r="C41" s="80">
        <v>0</v>
      </c>
      <c r="D41" s="80">
        <v>0</v>
      </c>
      <c r="E41" s="80">
        <v>0</v>
      </c>
      <c r="F41" s="80">
        <v>0</v>
      </c>
      <c r="G41" s="80">
        <v>0</v>
      </c>
    </row>
    <row r="42" spans="1:7" x14ac:dyDescent="0.25">
      <c r="A42" s="84" t="s">
        <v>318</v>
      </c>
      <c r="B42" s="80">
        <v>4200000</v>
      </c>
      <c r="C42" s="80">
        <v>90474.849999999627</v>
      </c>
      <c r="D42" s="80">
        <v>4290474.8499999996</v>
      </c>
      <c r="E42" s="80">
        <v>2082493.4699999997</v>
      </c>
      <c r="F42" s="80">
        <v>2075820.46</v>
      </c>
      <c r="G42" s="80">
        <v>2207981.38</v>
      </c>
    </row>
    <row r="43" spans="1:7" x14ac:dyDescent="0.25">
      <c r="A43" s="84" t="s">
        <v>319</v>
      </c>
      <c r="B43" s="80">
        <v>0</v>
      </c>
      <c r="C43" s="80">
        <v>0</v>
      </c>
      <c r="D43" s="80">
        <v>0</v>
      </c>
      <c r="E43" s="80">
        <v>0</v>
      </c>
      <c r="F43" s="80">
        <v>0</v>
      </c>
      <c r="G43" s="80">
        <v>0</v>
      </c>
    </row>
    <row r="44" spans="1:7" x14ac:dyDescent="0.25">
      <c r="A44" s="84" t="s">
        <v>320</v>
      </c>
      <c r="B44" s="80">
        <v>0</v>
      </c>
      <c r="C44" s="80">
        <v>0</v>
      </c>
      <c r="D44" s="80">
        <v>0</v>
      </c>
      <c r="E44" s="80">
        <v>0</v>
      </c>
      <c r="F44" s="80">
        <v>0</v>
      </c>
      <c r="G44" s="80">
        <v>0</v>
      </c>
    </row>
    <row r="45" spans="1:7" x14ac:dyDescent="0.25">
      <c r="A45" s="84" t="s">
        <v>321</v>
      </c>
      <c r="B45" s="80">
        <v>0</v>
      </c>
      <c r="C45" s="80">
        <v>0</v>
      </c>
      <c r="D45" s="80">
        <v>0</v>
      </c>
      <c r="E45" s="80">
        <v>0</v>
      </c>
      <c r="F45" s="80">
        <v>0</v>
      </c>
      <c r="G45" s="80">
        <v>0</v>
      </c>
    </row>
    <row r="46" spans="1:7" x14ac:dyDescent="0.25">
      <c r="A46" s="84" t="s">
        <v>322</v>
      </c>
      <c r="B46" s="80">
        <v>0</v>
      </c>
      <c r="C46" s="80">
        <v>0</v>
      </c>
      <c r="D46" s="80">
        <v>0</v>
      </c>
      <c r="E46" s="80">
        <v>0</v>
      </c>
      <c r="F46" s="80">
        <v>0</v>
      </c>
      <c r="G46" s="80">
        <v>0</v>
      </c>
    </row>
    <row r="47" spans="1:7" x14ac:dyDescent="0.25">
      <c r="A47" s="84" t="s">
        <v>323</v>
      </c>
      <c r="B47" s="80">
        <v>0</v>
      </c>
      <c r="C47" s="80">
        <v>0</v>
      </c>
      <c r="D47" s="80">
        <v>0</v>
      </c>
      <c r="E47" s="80">
        <v>0</v>
      </c>
      <c r="F47" s="80">
        <v>0</v>
      </c>
      <c r="G47" s="80">
        <v>0</v>
      </c>
    </row>
    <row r="48" spans="1:7" x14ac:dyDescent="0.25">
      <c r="A48" s="83" t="s">
        <v>324</v>
      </c>
      <c r="B48" s="80">
        <f>SUM(B49:B57)</f>
        <v>318000</v>
      </c>
      <c r="C48" s="80">
        <f t="shared" ref="C48:G48" si="5">SUM(C49:C57)</f>
        <v>-112242.55999999988</v>
      </c>
      <c r="D48" s="80">
        <f t="shared" si="5"/>
        <v>205757.44000000012</v>
      </c>
      <c r="E48" s="80">
        <f t="shared" si="5"/>
        <v>32272</v>
      </c>
      <c r="F48" s="80">
        <f t="shared" si="5"/>
        <v>32272</v>
      </c>
      <c r="G48" s="80">
        <f t="shared" si="5"/>
        <v>173485.44000000012</v>
      </c>
    </row>
    <row r="49" spans="1:7" x14ac:dyDescent="0.25">
      <c r="A49" s="84" t="s">
        <v>325</v>
      </c>
      <c r="B49" s="80">
        <v>218000</v>
      </c>
      <c r="C49" s="80">
        <v>-85847.429999999935</v>
      </c>
      <c r="D49" s="80">
        <v>132152.57000000007</v>
      </c>
      <c r="E49" s="80">
        <v>32272</v>
      </c>
      <c r="F49" s="80">
        <v>32272</v>
      </c>
      <c r="G49" s="80">
        <v>99880.570000000065</v>
      </c>
    </row>
    <row r="50" spans="1:7" x14ac:dyDescent="0.25">
      <c r="A50" s="84" t="s">
        <v>326</v>
      </c>
      <c r="B50" s="80">
        <v>0</v>
      </c>
      <c r="C50" s="80">
        <v>0</v>
      </c>
      <c r="D50" s="80">
        <v>0</v>
      </c>
      <c r="E50" s="80">
        <v>0</v>
      </c>
      <c r="F50" s="80">
        <v>0</v>
      </c>
      <c r="G50" s="80">
        <v>0</v>
      </c>
    </row>
    <row r="51" spans="1:7" x14ac:dyDescent="0.25">
      <c r="A51" s="84" t="s">
        <v>327</v>
      </c>
      <c r="B51" s="80">
        <v>40000</v>
      </c>
      <c r="C51" s="80">
        <v>5000</v>
      </c>
      <c r="D51" s="80">
        <v>45000</v>
      </c>
      <c r="E51" s="80">
        <v>0</v>
      </c>
      <c r="F51" s="80">
        <v>0</v>
      </c>
      <c r="G51" s="80">
        <v>45000</v>
      </c>
    </row>
    <row r="52" spans="1:7" x14ac:dyDescent="0.25">
      <c r="A52" s="84" t="s">
        <v>328</v>
      </c>
      <c r="B52" s="80">
        <v>0</v>
      </c>
      <c r="C52" s="80">
        <v>0</v>
      </c>
      <c r="D52" s="80">
        <v>0</v>
      </c>
      <c r="E52" s="80">
        <v>0</v>
      </c>
      <c r="F52" s="80">
        <v>0</v>
      </c>
      <c r="G52" s="80">
        <v>0</v>
      </c>
    </row>
    <row r="53" spans="1:7" x14ac:dyDescent="0.25">
      <c r="A53" s="84" t="s">
        <v>329</v>
      </c>
      <c r="B53" s="80">
        <v>0</v>
      </c>
      <c r="C53" s="80">
        <v>0</v>
      </c>
      <c r="D53" s="80">
        <v>0</v>
      </c>
      <c r="E53" s="80">
        <v>0</v>
      </c>
      <c r="F53" s="80">
        <v>0</v>
      </c>
      <c r="G53" s="80">
        <v>0</v>
      </c>
    </row>
    <row r="54" spans="1:7" x14ac:dyDescent="0.25">
      <c r="A54" s="84" t="s">
        <v>330</v>
      </c>
      <c r="B54" s="80">
        <v>40000</v>
      </c>
      <c r="C54" s="80">
        <v>-29395.129999999946</v>
      </c>
      <c r="D54" s="80">
        <v>10604.870000000054</v>
      </c>
      <c r="E54" s="80">
        <v>0</v>
      </c>
      <c r="F54" s="80">
        <v>0</v>
      </c>
      <c r="G54" s="80">
        <v>10604.870000000054</v>
      </c>
    </row>
    <row r="55" spans="1:7" x14ac:dyDescent="0.25">
      <c r="A55" s="84" t="s">
        <v>331</v>
      </c>
      <c r="B55" s="80">
        <v>0</v>
      </c>
      <c r="C55" s="80">
        <v>0</v>
      </c>
      <c r="D55" s="80">
        <v>0</v>
      </c>
      <c r="E55" s="80">
        <v>0</v>
      </c>
      <c r="F55" s="80">
        <v>0</v>
      </c>
      <c r="G55" s="80">
        <v>0</v>
      </c>
    </row>
    <row r="56" spans="1:7" x14ac:dyDescent="0.25">
      <c r="A56" s="84" t="s">
        <v>332</v>
      </c>
      <c r="B56" s="80">
        <v>0</v>
      </c>
      <c r="C56" s="80">
        <v>0</v>
      </c>
      <c r="D56" s="80">
        <v>0</v>
      </c>
      <c r="E56" s="80">
        <v>0</v>
      </c>
      <c r="F56" s="80">
        <v>0</v>
      </c>
      <c r="G56" s="80">
        <v>0</v>
      </c>
    </row>
    <row r="57" spans="1:7" x14ac:dyDescent="0.25">
      <c r="A57" s="84" t="s">
        <v>333</v>
      </c>
      <c r="B57" s="80">
        <v>20000</v>
      </c>
      <c r="C57" s="80">
        <v>-2000</v>
      </c>
      <c r="D57" s="80">
        <v>18000</v>
      </c>
      <c r="E57" s="80">
        <v>0</v>
      </c>
      <c r="F57" s="80">
        <v>0</v>
      </c>
      <c r="G57" s="80">
        <v>18000</v>
      </c>
    </row>
    <row r="58" spans="1:7" x14ac:dyDescent="0.25">
      <c r="A58" s="83" t="s">
        <v>334</v>
      </c>
      <c r="B58" s="80">
        <f>SUM(B59:B61)</f>
        <v>0</v>
      </c>
      <c r="C58" s="80">
        <f t="shared" ref="C58:G58" si="6">SUM(C59:C61)</f>
        <v>4724268.8599999994</v>
      </c>
      <c r="D58" s="80">
        <f t="shared" si="6"/>
        <v>4724268.8599999994</v>
      </c>
      <c r="E58" s="80">
        <f t="shared" si="6"/>
        <v>4134268.8600000003</v>
      </c>
      <c r="F58" s="80">
        <f t="shared" si="6"/>
        <v>4134268.8600000003</v>
      </c>
      <c r="G58" s="80">
        <f t="shared" si="6"/>
        <v>589999.99999999907</v>
      </c>
    </row>
    <row r="59" spans="1:7" x14ac:dyDescent="0.25">
      <c r="A59" s="84" t="s">
        <v>335</v>
      </c>
      <c r="B59" s="80">
        <v>0</v>
      </c>
      <c r="C59" s="80">
        <v>0</v>
      </c>
      <c r="D59" s="80">
        <v>0</v>
      </c>
      <c r="E59" s="80">
        <v>0</v>
      </c>
      <c r="F59" s="80">
        <v>0</v>
      </c>
      <c r="G59" s="80">
        <v>0</v>
      </c>
    </row>
    <row r="60" spans="1:7" x14ac:dyDescent="0.25">
      <c r="A60" s="84" t="s">
        <v>336</v>
      </c>
      <c r="B60" s="80">
        <v>0</v>
      </c>
      <c r="C60" s="80">
        <v>4724268.8599999994</v>
      </c>
      <c r="D60" s="80">
        <v>4724268.8599999994</v>
      </c>
      <c r="E60" s="80">
        <v>4134268.8600000003</v>
      </c>
      <c r="F60" s="80">
        <v>4134268.8600000003</v>
      </c>
      <c r="G60" s="80">
        <v>589999.99999999907</v>
      </c>
    </row>
    <row r="61" spans="1:7" x14ac:dyDescent="0.25">
      <c r="A61" s="84" t="s">
        <v>337</v>
      </c>
      <c r="B61" s="80">
        <v>0</v>
      </c>
      <c r="C61" s="80">
        <v>0</v>
      </c>
      <c r="D61" s="80">
        <v>0</v>
      </c>
      <c r="E61" s="80">
        <v>0</v>
      </c>
      <c r="F61" s="80">
        <v>0</v>
      </c>
      <c r="G61" s="80"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7">SUM(C63:C67,C69:C70)</f>
        <v>0</v>
      </c>
      <c r="D62" s="80">
        <f t="shared" si="7"/>
        <v>0</v>
      </c>
      <c r="E62" s="80">
        <f t="shared" si="7"/>
        <v>0</v>
      </c>
      <c r="F62" s="80">
        <f t="shared" si="7"/>
        <v>0</v>
      </c>
      <c r="G62" s="80">
        <f t="shared" si="7"/>
        <v>0</v>
      </c>
    </row>
    <row r="63" spans="1:7" x14ac:dyDescent="0.25">
      <c r="A63" s="84" t="s">
        <v>339</v>
      </c>
      <c r="B63" s="80">
        <v>0</v>
      </c>
      <c r="C63" s="80">
        <v>0</v>
      </c>
      <c r="D63" s="80">
        <v>0</v>
      </c>
      <c r="E63" s="80">
        <v>0</v>
      </c>
      <c r="F63" s="80">
        <v>0</v>
      </c>
      <c r="G63" s="80">
        <v>0</v>
      </c>
    </row>
    <row r="64" spans="1:7" x14ac:dyDescent="0.25">
      <c r="A64" s="84" t="s">
        <v>340</v>
      </c>
      <c r="B64" s="80">
        <v>0</v>
      </c>
      <c r="C64" s="80">
        <v>0</v>
      </c>
      <c r="D64" s="80">
        <v>0</v>
      </c>
      <c r="E64" s="80">
        <v>0</v>
      </c>
      <c r="F64" s="80">
        <v>0</v>
      </c>
      <c r="G64" s="80">
        <v>0</v>
      </c>
    </row>
    <row r="65" spans="1:7" x14ac:dyDescent="0.25">
      <c r="A65" s="84" t="s">
        <v>341</v>
      </c>
      <c r="B65" s="80">
        <v>0</v>
      </c>
      <c r="C65" s="80">
        <v>0</v>
      </c>
      <c r="D65" s="80">
        <v>0</v>
      </c>
      <c r="E65" s="80">
        <v>0</v>
      </c>
      <c r="F65" s="80">
        <v>0</v>
      </c>
      <c r="G65" s="80">
        <v>0</v>
      </c>
    </row>
    <row r="66" spans="1:7" x14ac:dyDescent="0.25">
      <c r="A66" s="84" t="s">
        <v>342</v>
      </c>
      <c r="B66" s="80">
        <v>0</v>
      </c>
      <c r="C66" s="80">
        <v>0</v>
      </c>
      <c r="D66" s="80">
        <v>0</v>
      </c>
      <c r="E66" s="80">
        <v>0</v>
      </c>
      <c r="F66" s="80">
        <v>0</v>
      </c>
      <c r="G66" s="80">
        <v>0</v>
      </c>
    </row>
    <row r="67" spans="1:7" x14ac:dyDescent="0.25">
      <c r="A67" s="84" t="s">
        <v>343</v>
      </c>
      <c r="B67" s="80">
        <v>0</v>
      </c>
      <c r="C67" s="80">
        <v>0</v>
      </c>
      <c r="D67" s="80">
        <v>0</v>
      </c>
      <c r="E67" s="80">
        <v>0</v>
      </c>
      <c r="F67" s="80">
        <v>0</v>
      </c>
      <c r="G67" s="80">
        <v>0</v>
      </c>
    </row>
    <row r="68" spans="1:7" x14ac:dyDescent="0.25">
      <c r="A68" s="84" t="s">
        <v>3301</v>
      </c>
      <c r="B68" s="80">
        <v>0</v>
      </c>
      <c r="C68" s="80">
        <v>0</v>
      </c>
      <c r="D68" s="80">
        <v>0</v>
      </c>
      <c r="E68" s="80">
        <v>0</v>
      </c>
      <c r="F68" s="80">
        <v>0</v>
      </c>
      <c r="G68" s="80">
        <v>0</v>
      </c>
    </row>
    <row r="69" spans="1:7" x14ac:dyDescent="0.25">
      <c r="A69" s="84" t="s">
        <v>345</v>
      </c>
      <c r="B69" s="80">
        <v>0</v>
      </c>
      <c r="C69" s="80">
        <v>0</v>
      </c>
      <c r="D69" s="80">
        <v>0</v>
      </c>
      <c r="E69" s="80">
        <v>0</v>
      </c>
      <c r="F69" s="80">
        <v>0</v>
      </c>
      <c r="G69" s="80">
        <v>0</v>
      </c>
    </row>
    <row r="70" spans="1:7" x14ac:dyDescent="0.25">
      <c r="A70" s="84" t="s">
        <v>346</v>
      </c>
      <c r="B70" s="80">
        <v>0</v>
      </c>
      <c r="C70" s="80">
        <v>0</v>
      </c>
      <c r="D70" s="80">
        <v>0</v>
      </c>
      <c r="E70" s="80">
        <v>0</v>
      </c>
      <c r="F70" s="80">
        <v>0</v>
      </c>
      <c r="G70" s="80"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8">SUM(C72:C74)</f>
        <v>0</v>
      </c>
      <c r="D71" s="80">
        <f t="shared" si="8"/>
        <v>0</v>
      </c>
      <c r="E71" s="80">
        <f t="shared" si="8"/>
        <v>0</v>
      </c>
      <c r="F71" s="80">
        <f t="shared" si="8"/>
        <v>0</v>
      </c>
      <c r="G71" s="80">
        <f t="shared" si="8"/>
        <v>0</v>
      </c>
    </row>
    <row r="72" spans="1:7" x14ac:dyDescent="0.25">
      <c r="A72" s="84" t="s">
        <v>348</v>
      </c>
      <c r="B72" s="80">
        <v>0</v>
      </c>
      <c r="C72" s="80">
        <v>0</v>
      </c>
      <c r="D72" s="80">
        <v>0</v>
      </c>
      <c r="E72" s="80">
        <v>0</v>
      </c>
      <c r="F72" s="80">
        <v>0</v>
      </c>
      <c r="G72" s="80">
        <v>0</v>
      </c>
    </row>
    <row r="73" spans="1:7" x14ac:dyDescent="0.25">
      <c r="A73" s="84" t="s">
        <v>349</v>
      </c>
      <c r="B73" s="80">
        <v>0</v>
      </c>
      <c r="C73" s="80">
        <v>0</v>
      </c>
      <c r="D73" s="80">
        <v>0</v>
      </c>
      <c r="E73" s="80">
        <v>0</v>
      </c>
      <c r="F73" s="80">
        <v>0</v>
      </c>
      <c r="G73" s="80">
        <v>0</v>
      </c>
    </row>
    <row r="74" spans="1:7" x14ac:dyDescent="0.25">
      <c r="A74" s="84" t="s">
        <v>350</v>
      </c>
      <c r="B74" s="80">
        <v>0</v>
      </c>
      <c r="C74" s="80">
        <v>0</v>
      </c>
      <c r="D74" s="80">
        <v>0</v>
      </c>
      <c r="E74" s="80">
        <v>0</v>
      </c>
      <c r="F74" s="80">
        <v>0</v>
      </c>
      <c r="G74" s="80"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9">SUM(C76:C82)</f>
        <v>0</v>
      </c>
      <c r="D75" s="80">
        <f t="shared" si="9"/>
        <v>0</v>
      </c>
      <c r="E75" s="80">
        <f t="shared" si="9"/>
        <v>0</v>
      </c>
      <c r="F75" s="80">
        <f t="shared" si="9"/>
        <v>0</v>
      </c>
      <c r="G75" s="80">
        <f t="shared" si="9"/>
        <v>0</v>
      </c>
    </row>
    <row r="76" spans="1:7" x14ac:dyDescent="0.25">
      <c r="A76" s="84" t="s">
        <v>352</v>
      </c>
      <c r="B76" s="80">
        <v>0</v>
      </c>
      <c r="C76" s="80">
        <v>0</v>
      </c>
      <c r="D76" s="80">
        <v>0</v>
      </c>
      <c r="E76" s="80">
        <v>0</v>
      </c>
      <c r="F76" s="80">
        <v>0</v>
      </c>
      <c r="G76" s="80">
        <v>0</v>
      </c>
    </row>
    <row r="77" spans="1:7" x14ac:dyDescent="0.25">
      <c r="A77" s="84" t="s">
        <v>353</v>
      </c>
      <c r="B77" s="80">
        <v>0</v>
      </c>
      <c r="C77" s="80">
        <v>0</v>
      </c>
      <c r="D77" s="80">
        <v>0</v>
      </c>
      <c r="E77" s="80">
        <v>0</v>
      </c>
      <c r="F77" s="80">
        <v>0</v>
      </c>
      <c r="G77" s="80">
        <v>0</v>
      </c>
    </row>
    <row r="78" spans="1:7" x14ac:dyDescent="0.25">
      <c r="A78" s="84" t="s">
        <v>354</v>
      </c>
      <c r="B78" s="80">
        <v>0</v>
      </c>
      <c r="C78" s="80">
        <v>0</v>
      </c>
      <c r="D78" s="80">
        <v>0</v>
      </c>
      <c r="E78" s="80">
        <v>0</v>
      </c>
      <c r="F78" s="80">
        <v>0</v>
      </c>
      <c r="G78" s="80">
        <v>0</v>
      </c>
    </row>
    <row r="79" spans="1:7" x14ac:dyDescent="0.25">
      <c r="A79" s="84" t="s">
        <v>355</v>
      </c>
      <c r="B79" s="80">
        <v>0</v>
      </c>
      <c r="C79" s="80">
        <v>0</v>
      </c>
      <c r="D79" s="80">
        <v>0</v>
      </c>
      <c r="E79" s="80">
        <v>0</v>
      </c>
      <c r="F79" s="80">
        <v>0</v>
      </c>
      <c r="G79" s="80">
        <v>0</v>
      </c>
    </row>
    <row r="80" spans="1:7" x14ac:dyDescent="0.25">
      <c r="A80" s="84" t="s">
        <v>356</v>
      </c>
      <c r="B80" s="80">
        <v>0</v>
      </c>
      <c r="C80" s="80">
        <v>0</v>
      </c>
      <c r="D80" s="80">
        <v>0</v>
      </c>
      <c r="E80" s="80">
        <v>0</v>
      </c>
      <c r="F80" s="80">
        <v>0</v>
      </c>
      <c r="G80" s="80">
        <v>0</v>
      </c>
    </row>
    <row r="81" spans="1:7" x14ac:dyDescent="0.25">
      <c r="A81" s="84" t="s">
        <v>357</v>
      </c>
      <c r="B81" s="80">
        <v>0</v>
      </c>
      <c r="C81" s="80">
        <v>0</v>
      </c>
      <c r="D81" s="80">
        <v>0</v>
      </c>
      <c r="E81" s="80">
        <v>0</v>
      </c>
      <c r="F81" s="80">
        <v>0</v>
      </c>
      <c r="G81" s="80">
        <v>0</v>
      </c>
    </row>
    <row r="82" spans="1:7" x14ac:dyDescent="0.25">
      <c r="A82" s="84" t="s">
        <v>358</v>
      </c>
      <c r="B82" s="80">
        <v>0</v>
      </c>
      <c r="C82" s="80">
        <v>0</v>
      </c>
      <c r="D82" s="80">
        <v>0</v>
      </c>
      <c r="E82" s="80">
        <v>0</v>
      </c>
      <c r="F82" s="80">
        <v>0</v>
      </c>
      <c r="G82" s="80"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0</v>
      </c>
      <c r="C84" s="79">
        <f t="shared" ref="C84:G84" si="10">SUM(C85,C93,C103,C113,C123,C133,C137,C146,C150)</f>
        <v>9542755.2299999986</v>
      </c>
      <c r="D84" s="79">
        <f t="shared" si="10"/>
        <v>9542755.2299999986</v>
      </c>
      <c r="E84" s="79">
        <f t="shared" si="10"/>
        <v>8689284.6199999992</v>
      </c>
      <c r="F84" s="79">
        <f t="shared" si="10"/>
        <v>8689284.6199999992</v>
      </c>
      <c r="G84" s="79">
        <f t="shared" si="10"/>
        <v>853470.6100000001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11">SUM(C86:C92)</f>
        <v>220224.94</v>
      </c>
      <c r="D85" s="80">
        <f t="shared" si="11"/>
        <v>220224.94</v>
      </c>
      <c r="E85" s="80">
        <f t="shared" si="11"/>
        <v>220224.94</v>
      </c>
      <c r="F85" s="80">
        <f t="shared" si="11"/>
        <v>220224.94</v>
      </c>
      <c r="G85" s="80">
        <f t="shared" si="11"/>
        <v>0</v>
      </c>
    </row>
    <row r="86" spans="1:7" x14ac:dyDescent="0.25">
      <c r="A86" s="84" t="s">
        <v>287</v>
      </c>
      <c r="B86" s="80">
        <v>0</v>
      </c>
      <c r="C86" s="80">
        <v>592.30999999999995</v>
      </c>
      <c r="D86" s="80">
        <v>592.30999999999995</v>
      </c>
      <c r="E86" s="80">
        <v>592.30999999999995</v>
      </c>
      <c r="F86" s="80">
        <v>592.30999999999995</v>
      </c>
      <c r="G86" s="80">
        <v>0</v>
      </c>
    </row>
    <row r="87" spans="1:7" x14ac:dyDescent="0.25">
      <c r="A87" s="84" t="s">
        <v>288</v>
      </c>
      <c r="B87" s="80">
        <v>0</v>
      </c>
      <c r="C87" s="80">
        <v>0</v>
      </c>
      <c r="D87" s="80">
        <v>0</v>
      </c>
      <c r="E87" s="80">
        <v>0</v>
      </c>
      <c r="F87" s="80">
        <v>0</v>
      </c>
      <c r="G87" s="80">
        <v>0</v>
      </c>
    </row>
    <row r="88" spans="1:7" x14ac:dyDescent="0.25">
      <c r="A88" s="84" t="s">
        <v>289</v>
      </c>
      <c r="B88" s="80">
        <v>0</v>
      </c>
      <c r="C88" s="80">
        <v>5934.84</v>
      </c>
      <c r="D88" s="80">
        <v>5934.84</v>
      </c>
      <c r="E88" s="80">
        <v>5934.84</v>
      </c>
      <c r="F88" s="80">
        <v>5934.84</v>
      </c>
      <c r="G88" s="80">
        <v>0</v>
      </c>
    </row>
    <row r="89" spans="1:7" x14ac:dyDescent="0.25">
      <c r="A89" s="84" t="s">
        <v>290</v>
      </c>
      <c r="B89" s="80">
        <v>0</v>
      </c>
      <c r="C89" s="80">
        <v>0</v>
      </c>
      <c r="D89" s="80">
        <v>0</v>
      </c>
      <c r="E89" s="80">
        <v>0</v>
      </c>
      <c r="F89" s="80">
        <v>0</v>
      </c>
      <c r="G89" s="80">
        <v>0</v>
      </c>
    </row>
    <row r="90" spans="1:7" x14ac:dyDescent="0.25">
      <c r="A90" s="84" t="s">
        <v>291</v>
      </c>
      <c r="B90" s="80">
        <v>0</v>
      </c>
      <c r="C90" s="80">
        <v>213697.79</v>
      </c>
      <c r="D90" s="80">
        <v>213697.79</v>
      </c>
      <c r="E90" s="80">
        <v>213697.79</v>
      </c>
      <c r="F90" s="80">
        <v>213697.79</v>
      </c>
      <c r="G90" s="80">
        <v>0</v>
      </c>
    </row>
    <row r="91" spans="1:7" x14ac:dyDescent="0.25">
      <c r="A91" s="84" t="s">
        <v>292</v>
      </c>
      <c r="B91" s="80">
        <v>0</v>
      </c>
      <c r="C91" s="80">
        <v>0</v>
      </c>
      <c r="D91" s="80">
        <v>0</v>
      </c>
      <c r="E91" s="80">
        <v>0</v>
      </c>
      <c r="F91" s="80">
        <v>0</v>
      </c>
      <c r="G91" s="80">
        <v>0</v>
      </c>
    </row>
    <row r="92" spans="1:7" x14ac:dyDescent="0.25">
      <c r="A92" s="84" t="s">
        <v>293</v>
      </c>
      <c r="B92" s="80">
        <v>0</v>
      </c>
      <c r="C92" s="80">
        <v>0</v>
      </c>
      <c r="D92" s="80">
        <v>0</v>
      </c>
      <c r="E92" s="80">
        <v>0</v>
      </c>
      <c r="F92" s="80">
        <v>0</v>
      </c>
      <c r="G92" s="80">
        <v>0</v>
      </c>
    </row>
    <row r="93" spans="1:7" x14ac:dyDescent="0.25">
      <c r="A93" s="83" t="s">
        <v>294</v>
      </c>
      <c r="B93" s="80">
        <f>SUM(B94:B102)</f>
        <v>0</v>
      </c>
      <c r="C93" s="80">
        <f t="shared" ref="C93:G93" si="12">SUM(C94:C102)</f>
        <v>738815.52999999991</v>
      </c>
      <c r="D93" s="80">
        <f t="shared" si="12"/>
        <v>738815.52999999991</v>
      </c>
      <c r="E93" s="80">
        <f t="shared" si="12"/>
        <v>652452.3899999999</v>
      </c>
      <c r="F93" s="80">
        <f t="shared" si="12"/>
        <v>652452.3899999999</v>
      </c>
      <c r="G93" s="80">
        <f t="shared" si="12"/>
        <v>86363.14</v>
      </c>
    </row>
    <row r="94" spans="1:7" x14ac:dyDescent="0.25">
      <c r="A94" s="84" t="s">
        <v>295</v>
      </c>
      <c r="B94" s="80">
        <v>0</v>
      </c>
      <c r="C94" s="80">
        <v>338979.49</v>
      </c>
      <c r="D94" s="80">
        <v>338979.49</v>
      </c>
      <c r="E94" s="80">
        <v>338979.49</v>
      </c>
      <c r="F94" s="80">
        <v>338979.49</v>
      </c>
      <c r="G94" s="80">
        <v>0</v>
      </c>
    </row>
    <row r="95" spans="1:7" x14ac:dyDescent="0.25">
      <c r="A95" s="84" t="s">
        <v>296</v>
      </c>
      <c r="B95" s="80">
        <v>0</v>
      </c>
      <c r="C95" s="80">
        <v>16933.11</v>
      </c>
      <c r="D95" s="80">
        <v>16933.11</v>
      </c>
      <c r="E95" s="80">
        <v>16933.11</v>
      </c>
      <c r="F95" s="80">
        <v>16933.11</v>
      </c>
      <c r="G95" s="80">
        <v>0</v>
      </c>
    </row>
    <row r="96" spans="1:7" x14ac:dyDescent="0.25">
      <c r="A96" s="84" t="s">
        <v>297</v>
      </c>
      <c r="B96" s="80">
        <v>0</v>
      </c>
      <c r="C96" s="80">
        <v>0</v>
      </c>
      <c r="D96" s="80">
        <v>0</v>
      </c>
      <c r="E96" s="80">
        <v>0</v>
      </c>
      <c r="F96" s="80">
        <v>0</v>
      </c>
      <c r="G96" s="80">
        <v>0</v>
      </c>
    </row>
    <row r="97" spans="1:7" x14ac:dyDescent="0.25">
      <c r="A97" s="84" t="s">
        <v>298</v>
      </c>
      <c r="B97" s="80">
        <v>0</v>
      </c>
      <c r="C97" s="80">
        <v>228874.76</v>
      </c>
      <c r="D97" s="80">
        <v>228874.76</v>
      </c>
      <c r="E97" s="80">
        <v>143604.88</v>
      </c>
      <c r="F97" s="80">
        <v>143604.88</v>
      </c>
      <c r="G97" s="80">
        <v>85269.88</v>
      </c>
    </row>
    <row r="98" spans="1:7" x14ac:dyDescent="0.25">
      <c r="A98" s="42" t="s">
        <v>299</v>
      </c>
      <c r="B98" s="80">
        <v>0</v>
      </c>
      <c r="C98" s="80">
        <v>15603.24</v>
      </c>
      <c r="D98" s="80">
        <v>15603.24</v>
      </c>
      <c r="E98" s="80">
        <v>15603.24</v>
      </c>
      <c r="F98" s="80">
        <v>15603.24</v>
      </c>
      <c r="G98" s="80">
        <v>0</v>
      </c>
    </row>
    <row r="99" spans="1:7" x14ac:dyDescent="0.25">
      <c r="A99" s="84" t="s">
        <v>300</v>
      </c>
      <c r="B99" s="80">
        <v>0</v>
      </c>
      <c r="C99" s="80">
        <v>12218.7</v>
      </c>
      <c r="D99" s="80">
        <v>12218.7</v>
      </c>
      <c r="E99" s="80">
        <v>12176.19</v>
      </c>
      <c r="F99" s="80">
        <v>12176.19</v>
      </c>
      <c r="G99" s="80">
        <v>42.510000000000218</v>
      </c>
    </row>
    <row r="100" spans="1:7" x14ac:dyDescent="0.25">
      <c r="A100" s="84" t="s">
        <v>301</v>
      </c>
      <c r="B100" s="80">
        <v>0</v>
      </c>
      <c r="C100" s="80">
        <v>107353.99</v>
      </c>
      <c r="D100" s="80">
        <v>107353.99</v>
      </c>
      <c r="E100" s="80">
        <v>107353.99</v>
      </c>
      <c r="F100" s="80">
        <v>107353.99</v>
      </c>
      <c r="G100" s="80">
        <v>0</v>
      </c>
    </row>
    <row r="101" spans="1:7" x14ac:dyDescent="0.25">
      <c r="A101" s="84" t="s">
        <v>302</v>
      </c>
      <c r="B101" s="80">
        <v>0</v>
      </c>
      <c r="C101" s="80">
        <v>0</v>
      </c>
      <c r="D101" s="80">
        <v>0</v>
      </c>
      <c r="E101" s="80">
        <v>0</v>
      </c>
      <c r="F101" s="80">
        <v>0</v>
      </c>
      <c r="G101" s="80">
        <v>0</v>
      </c>
    </row>
    <row r="102" spans="1:7" x14ac:dyDescent="0.25">
      <c r="A102" s="84" t="s">
        <v>303</v>
      </c>
      <c r="B102" s="80">
        <v>0</v>
      </c>
      <c r="C102" s="80">
        <v>18852.240000000002</v>
      </c>
      <c r="D102" s="80">
        <v>18852.240000000002</v>
      </c>
      <c r="E102" s="80">
        <v>17801.490000000002</v>
      </c>
      <c r="F102" s="80">
        <v>17801.490000000002</v>
      </c>
      <c r="G102" s="80">
        <v>1050.75</v>
      </c>
    </row>
    <row r="103" spans="1:7" x14ac:dyDescent="0.25">
      <c r="A103" s="83" t="s">
        <v>304</v>
      </c>
      <c r="B103" s="80">
        <f>SUM(B104:B112)</f>
        <v>0</v>
      </c>
      <c r="C103" s="80">
        <f>SUM(C104:C112)</f>
        <v>1050940.6599999999</v>
      </c>
      <c r="D103" s="80">
        <f t="shared" ref="D103:G103" si="13">SUM(D104:D112)</f>
        <v>1050940.6599999999</v>
      </c>
      <c r="E103" s="80">
        <f t="shared" si="13"/>
        <v>1046616.3</v>
      </c>
      <c r="F103" s="80">
        <f t="shared" si="13"/>
        <v>1046616.3</v>
      </c>
      <c r="G103" s="80">
        <f t="shared" si="13"/>
        <v>4324.359999999986</v>
      </c>
    </row>
    <row r="104" spans="1:7" x14ac:dyDescent="0.25">
      <c r="A104" s="84" t="s">
        <v>305</v>
      </c>
      <c r="B104" s="80">
        <v>0</v>
      </c>
      <c r="C104" s="80">
        <v>107092.09</v>
      </c>
      <c r="D104" s="80">
        <v>107092.09</v>
      </c>
      <c r="E104" s="80">
        <v>107092.09</v>
      </c>
      <c r="F104" s="80">
        <v>107092.09</v>
      </c>
      <c r="G104" s="80">
        <v>0</v>
      </c>
    </row>
    <row r="105" spans="1:7" x14ac:dyDescent="0.25">
      <c r="A105" s="84" t="s">
        <v>306</v>
      </c>
      <c r="B105" s="80">
        <v>0</v>
      </c>
      <c r="C105" s="80">
        <v>0</v>
      </c>
      <c r="D105" s="80">
        <v>0</v>
      </c>
      <c r="E105" s="80">
        <v>0</v>
      </c>
      <c r="F105" s="80">
        <v>0</v>
      </c>
      <c r="G105" s="80">
        <v>0</v>
      </c>
    </row>
    <row r="106" spans="1:7" x14ac:dyDescent="0.25">
      <c r="A106" s="84" t="s">
        <v>307</v>
      </c>
      <c r="B106" s="80">
        <v>0</v>
      </c>
      <c r="C106" s="80">
        <v>166139.42000000001</v>
      </c>
      <c r="D106" s="80">
        <v>166139.42000000001</v>
      </c>
      <c r="E106" s="80">
        <v>166139.42000000001</v>
      </c>
      <c r="F106" s="80">
        <v>166139.42000000001</v>
      </c>
      <c r="G106" s="80">
        <v>0</v>
      </c>
    </row>
    <row r="107" spans="1:7" x14ac:dyDescent="0.25">
      <c r="A107" s="84" t="s">
        <v>308</v>
      </c>
      <c r="B107" s="80">
        <v>0</v>
      </c>
      <c r="C107" s="80">
        <v>200828.79999999999</v>
      </c>
      <c r="D107" s="80">
        <v>200828.79999999999</v>
      </c>
      <c r="E107" s="80">
        <v>200181.57</v>
      </c>
      <c r="F107" s="80">
        <v>200181.57</v>
      </c>
      <c r="G107" s="80">
        <v>647.22999999998137</v>
      </c>
    </row>
    <row r="108" spans="1:7" x14ac:dyDescent="0.25">
      <c r="A108" s="84" t="s">
        <v>309</v>
      </c>
      <c r="B108" s="80">
        <v>0</v>
      </c>
      <c r="C108" s="80">
        <v>576880.35</v>
      </c>
      <c r="D108" s="80">
        <v>576880.35</v>
      </c>
      <c r="E108" s="80">
        <v>573203.22</v>
      </c>
      <c r="F108" s="80">
        <v>573203.22</v>
      </c>
      <c r="G108" s="80">
        <v>3677.1300000000047</v>
      </c>
    </row>
    <row r="109" spans="1:7" x14ac:dyDescent="0.25">
      <c r="A109" s="84" t="s">
        <v>310</v>
      </c>
      <c r="B109" s="80">
        <v>0</v>
      </c>
      <c r="C109" s="80">
        <v>0</v>
      </c>
      <c r="D109" s="80">
        <v>0</v>
      </c>
      <c r="E109" s="80">
        <v>0</v>
      </c>
      <c r="F109" s="80">
        <v>0</v>
      </c>
      <c r="G109" s="80">
        <v>0</v>
      </c>
    </row>
    <row r="110" spans="1:7" x14ac:dyDescent="0.25">
      <c r="A110" s="84" t="s">
        <v>311</v>
      </c>
      <c r="B110" s="80">
        <v>0</v>
      </c>
      <c r="C110" s="80">
        <v>0</v>
      </c>
      <c r="D110" s="80">
        <v>0</v>
      </c>
      <c r="E110" s="80">
        <v>0</v>
      </c>
      <c r="F110" s="80">
        <v>0</v>
      </c>
      <c r="G110" s="80">
        <v>0</v>
      </c>
    </row>
    <row r="111" spans="1:7" x14ac:dyDescent="0.25">
      <c r="A111" s="84" t="s">
        <v>312</v>
      </c>
      <c r="B111" s="80">
        <v>0</v>
      </c>
      <c r="C111" s="80">
        <v>0</v>
      </c>
      <c r="D111" s="80">
        <v>0</v>
      </c>
      <c r="E111" s="80">
        <v>0</v>
      </c>
      <c r="F111" s="80">
        <v>0</v>
      </c>
      <c r="G111" s="80">
        <v>0</v>
      </c>
    </row>
    <row r="112" spans="1:7" x14ac:dyDescent="0.25">
      <c r="A112" s="84" t="s">
        <v>313</v>
      </c>
      <c r="B112" s="80">
        <v>0</v>
      </c>
      <c r="C112" s="80">
        <v>0</v>
      </c>
      <c r="D112" s="80">
        <v>0</v>
      </c>
      <c r="E112" s="80">
        <v>0</v>
      </c>
      <c r="F112" s="80">
        <v>0</v>
      </c>
      <c r="G112" s="80">
        <v>0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14">SUM(C114:C122)</f>
        <v>3341225.81</v>
      </c>
      <c r="D113" s="80">
        <f t="shared" si="14"/>
        <v>3341225.81</v>
      </c>
      <c r="E113" s="80">
        <f t="shared" si="14"/>
        <v>2578480.42</v>
      </c>
      <c r="F113" s="80">
        <f t="shared" si="14"/>
        <v>2578480.42</v>
      </c>
      <c r="G113" s="80">
        <f t="shared" si="14"/>
        <v>762745.39000000013</v>
      </c>
    </row>
    <row r="114" spans="1:7" x14ac:dyDescent="0.25">
      <c r="A114" s="84" t="s">
        <v>315</v>
      </c>
      <c r="B114" s="80">
        <v>0</v>
      </c>
      <c r="C114" s="80">
        <v>0</v>
      </c>
      <c r="D114" s="80">
        <v>0</v>
      </c>
      <c r="E114" s="80">
        <v>0</v>
      </c>
      <c r="F114" s="80">
        <v>0</v>
      </c>
      <c r="G114" s="80">
        <v>0</v>
      </c>
    </row>
    <row r="115" spans="1:7" x14ac:dyDescent="0.25">
      <c r="A115" s="84" t="s">
        <v>316</v>
      </c>
      <c r="B115" s="80">
        <v>0</v>
      </c>
      <c r="C115" s="80">
        <v>279047.84000000003</v>
      </c>
      <c r="D115" s="80">
        <v>279047.84000000003</v>
      </c>
      <c r="E115" s="80">
        <v>279047.84000000003</v>
      </c>
      <c r="F115" s="80">
        <v>279047.84000000003</v>
      </c>
      <c r="G115" s="80">
        <v>0</v>
      </c>
    </row>
    <row r="116" spans="1:7" x14ac:dyDescent="0.25">
      <c r="A116" s="84" t="s">
        <v>317</v>
      </c>
      <c r="B116" s="80">
        <v>0</v>
      </c>
      <c r="C116" s="80">
        <v>0</v>
      </c>
      <c r="D116" s="80">
        <v>0</v>
      </c>
      <c r="E116" s="80">
        <v>0</v>
      </c>
      <c r="F116" s="80">
        <v>0</v>
      </c>
      <c r="G116" s="80">
        <v>0</v>
      </c>
    </row>
    <row r="117" spans="1:7" x14ac:dyDescent="0.25">
      <c r="A117" s="84" t="s">
        <v>318</v>
      </c>
      <c r="B117" s="80">
        <v>0</v>
      </c>
      <c r="C117" s="80">
        <v>3062177.97</v>
      </c>
      <c r="D117" s="80">
        <v>3062177.97</v>
      </c>
      <c r="E117" s="80">
        <v>2299432.58</v>
      </c>
      <c r="F117" s="80">
        <v>2299432.58</v>
      </c>
      <c r="G117" s="80">
        <v>762745.39000000013</v>
      </c>
    </row>
    <row r="118" spans="1:7" x14ac:dyDescent="0.25">
      <c r="A118" s="84" t="s">
        <v>319</v>
      </c>
      <c r="B118" s="80">
        <v>0</v>
      </c>
      <c r="C118" s="80">
        <v>0</v>
      </c>
      <c r="D118" s="80">
        <v>0</v>
      </c>
      <c r="E118" s="80">
        <v>0</v>
      </c>
      <c r="F118" s="80">
        <v>0</v>
      </c>
      <c r="G118" s="80">
        <v>0</v>
      </c>
    </row>
    <row r="119" spans="1:7" x14ac:dyDescent="0.25">
      <c r="A119" s="84" t="s">
        <v>320</v>
      </c>
      <c r="B119" s="80">
        <v>0</v>
      </c>
      <c r="C119" s="80">
        <v>0</v>
      </c>
      <c r="D119" s="80">
        <v>0</v>
      </c>
      <c r="E119" s="80">
        <v>0</v>
      </c>
      <c r="F119" s="80">
        <v>0</v>
      </c>
      <c r="G119" s="80">
        <v>0</v>
      </c>
    </row>
    <row r="120" spans="1:7" x14ac:dyDescent="0.25">
      <c r="A120" s="84" t="s">
        <v>321</v>
      </c>
      <c r="B120" s="80">
        <v>0</v>
      </c>
      <c r="C120" s="80">
        <v>0</v>
      </c>
      <c r="D120" s="80">
        <v>0</v>
      </c>
      <c r="E120" s="80">
        <v>0</v>
      </c>
      <c r="F120" s="80">
        <v>0</v>
      </c>
      <c r="G120" s="80">
        <v>0</v>
      </c>
    </row>
    <row r="121" spans="1:7" x14ac:dyDescent="0.25">
      <c r="A121" s="84" t="s">
        <v>322</v>
      </c>
      <c r="B121" s="80">
        <v>0</v>
      </c>
      <c r="C121" s="80">
        <v>0</v>
      </c>
      <c r="D121" s="80">
        <v>0</v>
      </c>
      <c r="E121" s="80">
        <v>0</v>
      </c>
      <c r="F121" s="80">
        <v>0</v>
      </c>
      <c r="G121" s="80">
        <v>0</v>
      </c>
    </row>
    <row r="122" spans="1:7" x14ac:dyDescent="0.25">
      <c r="A122" s="84" t="s">
        <v>323</v>
      </c>
      <c r="B122" s="80">
        <v>0</v>
      </c>
      <c r="C122" s="80">
        <v>0</v>
      </c>
      <c r="D122" s="80">
        <v>0</v>
      </c>
      <c r="E122" s="80">
        <v>0</v>
      </c>
      <c r="F122" s="80">
        <v>0</v>
      </c>
      <c r="G122" s="80"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15">SUM(C124:C132)</f>
        <v>2295302.34</v>
      </c>
      <c r="D123" s="80">
        <f t="shared" si="15"/>
        <v>2295302.34</v>
      </c>
      <c r="E123" s="80">
        <f t="shared" si="15"/>
        <v>2295265.15</v>
      </c>
      <c r="F123" s="80">
        <f t="shared" si="15"/>
        <v>2295265.15</v>
      </c>
      <c r="G123" s="80">
        <f t="shared" si="15"/>
        <v>37.189999999885913</v>
      </c>
    </row>
    <row r="124" spans="1:7" x14ac:dyDescent="0.25">
      <c r="A124" s="84" t="s">
        <v>325</v>
      </c>
      <c r="B124" s="80">
        <v>0</v>
      </c>
      <c r="C124" s="80">
        <v>688175.44</v>
      </c>
      <c r="D124" s="80">
        <v>688175.44</v>
      </c>
      <c r="E124" s="80">
        <v>688175.41</v>
      </c>
      <c r="F124" s="80">
        <v>688175.41</v>
      </c>
      <c r="G124" s="80">
        <v>2.9999999911524355E-2</v>
      </c>
    </row>
    <row r="125" spans="1:7" x14ac:dyDescent="0.25">
      <c r="A125" s="84" t="s">
        <v>326</v>
      </c>
      <c r="B125" s="80">
        <v>0</v>
      </c>
      <c r="C125" s="80">
        <v>0</v>
      </c>
      <c r="D125" s="80">
        <v>0</v>
      </c>
      <c r="E125" s="80">
        <v>0</v>
      </c>
      <c r="F125" s="80">
        <v>0</v>
      </c>
      <c r="G125" s="80">
        <v>0</v>
      </c>
    </row>
    <row r="126" spans="1:7" x14ac:dyDescent="0.25">
      <c r="A126" s="84" t="s">
        <v>327</v>
      </c>
      <c r="B126" s="80">
        <v>0</v>
      </c>
      <c r="C126" s="80">
        <v>5711.99</v>
      </c>
      <c r="D126" s="80">
        <v>5711.99</v>
      </c>
      <c r="E126" s="80">
        <v>5711.99</v>
      </c>
      <c r="F126" s="80">
        <v>5711.99</v>
      </c>
      <c r="G126" s="80">
        <v>0</v>
      </c>
    </row>
    <row r="127" spans="1:7" x14ac:dyDescent="0.25">
      <c r="A127" s="84" t="s">
        <v>328</v>
      </c>
      <c r="B127" s="80">
        <v>0</v>
      </c>
      <c r="C127" s="80">
        <v>1100200</v>
      </c>
      <c r="D127" s="80">
        <v>1100200</v>
      </c>
      <c r="E127" s="80">
        <v>1100200</v>
      </c>
      <c r="F127" s="80">
        <v>1100200</v>
      </c>
      <c r="G127" s="80">
        <v>0</v>
      </c>
    </row>
    <row r="128" spans="1:7" x14ac:dyDescent="0.25">
      <c r="A128" s="84" t="s">
        <v>329</v>
      </c>
      <c r="B128" s="80">
        <v>0</v>
      </c>
      <c r="C128" s="80">
        <v>0</v>
      </c>
      <c r="D128" s="80">
        <v>0</v>
      </c>
      <c r="E128" s="80">
        <v>0</v>
      </c>
      <c r="F128" s="80">
        <v>0</v>
      </c>
      <c r="G128" s="80">
        <v>0</v>
      </c>
    </row>
    <row r="129" spans="1:7" x14ac:dyDescent="0.25">
      <c r="A129" s="84" t="s">
        <v>330</v>
      </c>
      <c r="B129" s="80">
        <v>0</v>
      </c>
      <c r="C129" s="80">
        <v>501214.91</v>
      </c>
      <c r="D129" s="80">
        <v>501214.91</v>
      </c>
      <c r="E129" s="80">
        <v>501177.75</v>
      </c>
      <c r="F129" s="80">
        <v>501177.75</v>
      </c>
      <c r="G129" s="80">
        <v>37.159999999974389</v>
      </c>
    </row>
    <row r="130" spans="1:7" x14ac:dyDescent="0.25">
      <c r="A130" s="84" t="s">
        <v>331</v>
      </c>
      <c r="B130" s="80">
        <v>0</v>
      </c>
      <c r="C130" s="80">
        <v>0</v>
      </c>
      <c r="D130" s="80">
        <v>0</v>
      </c>
      <c r="E130" s="80">
        <v>0</v>
      </c>
      <c r="F130" s="80">
        <v>0</v>
      </c>
      <c r="G130" s="80">
        <v>0</v>
      </c>
    </row>
    <row r="131" spans="1:7" x14ac:dyDescent="0.25">
      <c r="A131" s="84" t="s">
        <v>332</v>
      </c>
      <c r="B131" s="80">
        <v>0</v>
      </c>
      <c r="C131" s="80">
        <v>0</v>
      </c>
      <c r="D131" s="80">
        <v>0</v>
      </c>
      <c r="E131" s="80">
        <v>0</v>
      </c>
      <c r="F131" s="80">
        <v>0</v>
      </c>
      <c r="G131" s="80">
        <v>0</v>
      </c>
    </row>
    <row r="132" spans="1:7" x14ac:dyDescent="0.25">
      <c r="A132" s="84" t="s">
        <v>333</v>
      </c>
      <c r="B132" s="80">
        <v>0</v>
      </c>
      <c r="C132" s="80">
        <v>0</v>
      </c>
      <c r="D132" s="80">
        <v>0</v>
      </c>
      <c r="E132" s="80">
        <v>0</v>
      </c>
      <c r="F132" s="80">
        <v>0</v>
      </c>
      <c r="G132" s="80"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16">SUM(C134:C136)</f>
        <v>1896245.95</v>
      </c>
      <c r="D133" s="80">
        <f t="shared" si="16"/>
        <v>1896245.95</v>
      </c>
      <c r="E133" s="80">
        <f t="shared" si="16"/>
        <v>1896245.42</v>
      </c>
      <c r="F133" s="80">
        <f t="shared" si="16"/>
        <v>1896245.42</v>
      </c>
      <c r="G133" s="80">
        <f t="shared" si="16"/>
        <v>0.53000000002793968</v>
      </c>
    </row>
    <row r="134" spans="1:7" x14ac:dyDescent="0.25">
      <c r="A134" s="84" t="s">
        <v>335</v>
      </c>
      <c r="B134" s="80">
        <v>0</v>
      </c>
      <c r="C134" s="80">
        <v>0</v>
      </c>
      <c r="D134" s="80">
        <v>0</v>
      </c>
      <c r="E134" s="80">
        <v>0</v>
      </c>
      <c r="F134" s="80">
        <v>0</v>
      </c>
      <c r="G134" s="80">
        <v>0</v>
      </c>
    </row>
    <row r="135" spans="1:7" x14ac:dyDescent="0.25">
      <c r="A135" s="84" t="s">
        <v>336</v>
      </c>
      <c r="B135" s="80">
        <v>0</v>
      </c>
      <c r="C135" s="80">
        <v>1896245.95</v>
      </c>
      <c r="D135" s="80">
        <v>1896245.95</v>
      </c>
      <c r="E135" s="80">
        <v>1896245.42</v>
      </c>
      <c r="F135" s="80">
        <v>1896245.42</v>
      </c>
      <c r="G135" s="80">
        <v>0.53000000002793968</v>
      </c>
    </row>
    <row r="136" spans="1:7" x14ac:dyDescent="0.25">
      <c r="A136" s="84" t="s">
        <v>337</v>
      </c>
      <c r="B136" s="80">
        <v>0</v>
      </c>
      <c r="C136" s="80">
        <v>0</v>
      </c>
      <c r="D136" s="80">
        <v>0</v>
      </c>
      <c r="E136" s="80">
        <v>0</v>
      </c>
      <c r="F136" s="80">
        <v>0</v>
      </c>
      <c r="G136" s="80"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17">SUM(C138:C142,C144:C145)</f>
        <v>0</v>
      </c>
      <c r="D137" s="80">
        <f t="shared" si="17"/>
        <v>0</v>
      </c>
      <c r="E137" s="80">
        <f t="shared" si="17"/>
        <v>0</v>
      </c>
      <c r="F137" s="80">
        <f t="shared" si="17"/>
        <v>0</v>
      </c>
      <c r="G137" s="80">
        <f t="shared" si="17"/>
        <v>0</v>
      </c>
    </row>
    <row r="138" spans="1:7" x14ac:dyDescent="0.25">
      <c r="A138" s="84" t="s">
        <v>339</v>
      </c>
      <c r="B138" s="80">
        <v>0</v>
      </c>
      <c r="C138" s="80">
        <v>0</v>
      </c>
      <c r="D138" s="80">
        <v>0</v>
      </c>
      <c r="E138" s="80">
        <v>0</v>
      </c>
      <c r="F138" s="80">
        <v>0</v>
      </c>
      <c r="G138" s="80">
        <v>0</v>
      </c>
    </row>
    <row r="139" spans="1:7" x14ac:dyDescent="0.25">
      <c r="A139" s="84" t="s">
        <v>340</v>
      </c>
      <c r="B139" s="80">
        <v>0</v>
      </c>
      <c r="C139" s="80">
        <v>0</v>
      </c>
      <c r="D139" s="80">
        <v>0</v>
      </c>
      <c r="E139" s="80">
        <v>0</v>
      </c>
      <c r="F139" s="80">
        <v>0</v>
      </c>
      <c r="G139" s="80">
        <v>0</v>
      </c>
    </row>
    <row r="140" spans="1:7" x14ac:dyDescent="0.25">
      <c r="A140" s="84" t="s">
        <v>341</v>
      </c>
      <c r="B140" s="80">
        <v>0</v>
      </c>
      <c r="C140" s="80">
        <v>0</v>
      </c>
      <c r="D140" s="80">
        <v>0</v>
      </c>
      <c r="E140" s="80">
        <v>0</v>
      </c>
      <c r="F140" s="80">
        <v>0</v>
      </c>
      <c r="G140" s="80">
        <v>0</v>
      </c>
    </row>
    <row r="141" spans="1:7" x14ac:dyDescent="0.25">
      <c r="A141" s="84" t="s">
        <v>342</v>
      </c>
      <c r="B141" s="80">
        <v>0</v>
      </c>
      <c r="C141" s="80">
        <v>0</v>
      </c>
      <c r="D141" s="80">
        <v>0</v>
      </c>
      <c r="E141" s="80">
        <v>0</v>
      </c>
      <c r="F141" s="80">
        <v>0</v>
      </c>
      <c r="G141" s="80">
        <v>0</v>
      </c>
    </row>
    <row r="142" spans="1:7" x14ac:dyDescent="0.25">
      <c r="A142" s="84" t="s">
        <v>343</v>
      </c>
      <c r="B142" s="80">
        <v>0</v>
      </c>
      <c r="C142" s="80">
        <v>0</v>
      </c>
      <c r="D142" s="80">
        <v>0</v>
      </c>
      <c r="E142" s="80">
        <v>0</v>
      </c>
      <c r="F142" s="80">
        <v>0</v>
      </c>
      <c r="G142" s="80">
        <v>0</v>
      </c>
    </row>
    <row r="143" spans="1:7" x14ac:dyDescent="0.25">
      <c r="A143" s="84" t="s">
        <v>3301</v>
      </c>
      <c r="B143" s="80">
        <v>0</v>
      </c>
      <c r="C143" s="80">
        <v>0</v>
      </c>
      <c r="D143" s="80">
        <v>0</v>
      </c>
      <c r="E143" s="80">
        <v>0</v>
      </c>
      <c r="F143" s="80">
        <v>0</v>
      </c>
      <c r="G143" s="80">
        <v>0</v>
      </c>
    </row>
    <row r="144" spans="1:7" x14ac:dyDescent="0.25">
      <c r="A144" s="84" t="s">
        <v>345</v>
      </c>
      <c r="B144" s="80">
        <v>0</v>
      </c>
      <c r="C144" s="80">
        <v>0</v>
      </c>
      <c r="D144" s="80">
        <v>0</v>
      </c>
      <c r="E144" s="80">
        <v>0</v>
      </c>
      <c r="F144" s="80">
        <v>0</v>
      </c>
      <c r="G144" s="80">
        <v>0</v>
      </c>
    </row>
    <row r="145" spans="1:7" x14ac:dyDescent="0.25">
      <c r="A145" s="84" t="s">
        <v>346</v>
      </c>
      <c r="B145" s="80">
        <v>0</v>
      </c>
      <c r="C145" s="80">
        <v>0</v>
      </c>
      <c r="D145" s="80">
        <v>0</v>
      </c>
      <c r="E145" s="80">
        <v>0</v>
      </c>
      <c r="F145" s="80">
        <v>0</v>
      </c>
      <c r="G145" s="80"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18">SUM(C147:C149)</f>
        <v>0</v>
      </c>
      <c r="D146" s="80">
        <f t="shared" si="18"/>
        <v>0</v>
      </c>
      <c r="E146" s="80">
        <f t="shared" si="18"/>
        <v>0</v>
      </c>
      <c r="F146" s="80">
        <f t="shared" si="18"/>
        <v>0</v>
      </c>
      <c r="G146" s="80">
        <f t="shared" si="18"/>
        <v>0</v>
      </c>
    </row>
    <row r="147" spans="1:7" x14ac:dyDescent="0.25">
      <c r="A147" s="84" t="s">
        <v>348</v>
      </c>
      <c r="B147" s="80">
        <v>0</v>
      </c>
      <c r="C147" s="80">
        <v>0</v>
      </c>
      <c r="D147" s="80">
        <v>0</v>
      </c>
      <c r="E147" s="80">
        <v>0</v>
      </c>
      <c r="F147" s="80">
        <v>0</v>
      </c>
      <c r="G147" s="80">
        <v>0</v>
      </c>
    </row>
    <row r="148" spans="1:7" x14ac:dyDescent="0.25">
      <c r="A148" s="84" t="s">
        <v>349</v>
      </c>
      <c r="B148" s="80">
        <v>0</v>
      </c>
      <c r="C148" s="80">
        <v>0</v>
      </c>
      <c r="D148" s="80">
        <v>0</v>
      </c>
      <c r="E148" s="80">
        <v>0</v>
      </c>
      <c r="F148" s="80">
        <v>0</v>
      </c>
      <c r="G148" s="80">
        <v>0</v>
      </c>
    </row>
    <row r="149" spans="1:7" x14ac:dyDescent="0.25">
      <c r="A149" s="84" t="s">
        <v>350</v>
      </c>
      <c r="B149" s="80">
        <v>0</v>
      </c>
      <c r="C149" s="80">
        <v>0</v>
      </c>
      <c r="D149" s="80">
        <v>0</v>
      </c>
      <c r="E149" s="80">
        <v>0</v>
      </c>
      <c r="F149" s="80">
        <v>0</v>
      </c>
      <c r="G149" s="80"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19">SUM(C151:C157)</f>
        <v>0</v>
      </c>
      <c r="D150" s="80">
        <f t="shared" si="19"/>
        <v>0</v>
      </c>
      <c r="E150" s="80">
        <f t="shared" si="19"/>
        <v>0</v>
      </c>
      <c r="F150" s="80">
        <f t="shared" si="19"/>
        <v>0</v>
      </c>
      <c r="G150" s="80">
        <f t="shared" si="19"/>
        <v>0</v>
      </c>
    </row>
    <row r="151" spans="1:7" x14ac:dyDescent="0.25">
      <c r="A151" s="84" t="s">
        <v>352</v>
      </c>
      <c r="B151" s="80">
        <v>0</v>
      </c>
      <c r="C151" s="80">
        <v>0</v>
      </c>
      <c r="D151" s="80">
        <v>0</v>
      </c>
      <c r="E151" s="80">
        <v>0</v>
      </c>
      <c r="F151" s="80">
        <v>0</v>
      </c>
      <c r="G151" s="80">
        <v>0</v>
      </c>
    </row>
    <row r="152" spans="1:7" x14ac:dyDescent="0.25">
      <c r="A152" s="84" t="s">
        <v>353</v>
      </c>
      <c r="B152" s="80">
        <v>0</v>
      </c>
      <c r="C152" s="80">
        <v>0</v>
      </c>
      <c r="D152" s="80">
        <v>0</v>
      </c>
      <c r="E152" s="80">
        <v>0</v>
      </c>
      <c r="F152" s="80">
        <v>0</v>
      </c>
      <c r="G152" s="80">
        <v>0</v>
      </c>
    </row>
    <row r="153" spans="1:7" x14ac:dyDescent="0.25">
      <c r="A153" s="84" t="s">
        <v>354</v>
      </c>
      <c r="B153" s="80">
        <v>0</v>
      </c>
      <c r="C153" s="80">
        <v>0</v>
      </c>
      <c r="D153" s="80">
        <v>0</v>
      </c>
      <c r="E153" s="80">
        <v>0</v>
      </c>
      <c r="F153" s="80">
        <v>0</v>
      </c>
      <c r="G153" s="80">
        <v>0</v>
      </c>
    </row>
    <row r="154" spans="1:7" x14ac:dyDescent="0.25">
      <c r="A154" s="42" t="s">
        <v>355</v>
      </c>
      <c r="B154" s="80">
        <v>0</v>
      </c>
      <c r="C154" s="80">
        <v>0</v>
      </c>
      <c r="D154" s="80">
        <v>0</v>
      </c>
      <c r="E154" s="80">
        <v>0</v>
      </c>
      <c r="F154" s="80">
        <v>0</v>
      </c>
      <c r="G154" s="80">
        <v>0</v>
      </c>
    </row>
    <row r="155" spans="1:7" x14ac:dyDescent="0.25">
      <c r="A155" s="84" t="s">
        <v>356</v>
      </c>
      <c r="B155" s="80">
        <v>0</v>
      </c>
      <c r="C155" s="80">
        <v>0</v>
      </c>
      <c r="D155" s="80">
        <v>0</v>
      </c>
      <c r="E155" s="80">
        <v>0</v>
      </c>
      <c r="F155" s="80">
        <v>0</v>
      </c>
      <c r="G155" s="80">
        <v>0</v>
      </c>
    </row>
    <row r="156" spans="1:7" x14ac:dyDescent="0.25">
      <c r="A156" s="84" t="s">
        <v>357</v>
      </c>
      <c r="B156" s="80">
        <v>0</v>
      </c>
      <c r="C156" s="80">
        <v>0</v>
      </c>
      <c r="D156" s="80">
        <v>0</v>
      </c>
      <c r="E156" s="80">
        <v>0</v>
      </c>
      <c r="F156" s="80">
        <v>0</v>
      </c>
      <c r="G156" s="80">
        <v>0</v>
      </c>
    </row>
    <row r="157" spans="1:7" x14ac:dyDescent="0.25">
      <c r="A157" s="84" t="s">
        <v>358</v>
      </c>
      <c r="B157" s="80">
        <v>0</v>
      </c>
      <c r="C157" s="80">
        <v>0</v>
      </c>
      <c r="D157" s="80">
        <v>0</v>
      </c>
      <c r="E157" s="80">
        <v>0</v>
      </c>
      <c r="F157" s="80">
        <v>0</v>
      </c>
      <c r="G157" s="80"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121934563.02000001</v>
      </c>
      <c r="C159" s="79">
        <f t="shared" ref="C159:G159" si="20">C9+C84</f>
        <v>15071856.119999994</v>
      </c>
      <c r="D159" s="79">
        <f t="shared" si="20"/>
        <v>137006419.13999999</v>
      </c>
      <c r="E159" s="79">
        <f t="shared" si="20"/>
        <v>95392939.519999996</v>
      </c>
      <c r="F159" s="79">
        <f t="shared" si="20"/>
        <v>95386266.479999989</v>
      </c>
      <c r="G159" s="79">
        <f t="shared" si="20"/>
        <v>41613479.620000005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121934563.02000001</v>
      </c>
      <c r="Q2" s="18">
        <f>'Formato 6 a)'!C9</f>
        <v>5529100.8899999941</v>
      </c>
      <c r="R2" s="18">
        <f>'Formato 6 a)'!D9</f>
        <v>127463663.90999998</v>
      </c>
      <c r="S2" s="18">
        <f>'Formato 6 a)'!E9</f>
        <v>86703654.899999991</v>
      </c>
      <c r="T2" s="18">
        <f>'Formato 6 a)'!F9</f>
        <v>86696981.859999985</v>
      </c>
      <c r="U2" s="18">
        <f>'Formato 6 a)'!G9</f>
        <v>40760009.010000005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97675746.180000007</v>
      </c>
      <c r="Q3" s="18">
        <f>'Formato 6 a)'!C10</f>
        <v>31999.999999994412</v>
      </c>
      <c r="R3" s="18">
        <f>'Formato 6 a)'!D10</f>
        <v>97707746.179999992</v>
      </c>
      <c r="S3" s="18">
        <f>'Formato 6 a)'!E10</f>
        <v>68760074.569999993</v>
      </c>
      <c r="T3" s="18">
        <f>'Formato 6 a)'!F10</f>
        <v>68760074.569999993</v>
      </c>
      <c r="U3" s="18">
        <f>'Formato 6 a)'!G10</f>
        <v>28947671.610000003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61998660.380000003</v>
      </c>
      <c r="Q4" s="18">
        <f>'Formato 6 a)'!C11</f>
        <v>-5781.0800000056624</v>
      </c>
      <c r="R4" s="18">
        <f>'Formato 6 a)'!D11</f>
        <v>61992879.299999997</v>
      </c>
      <c r="S4" s="18">
        <f>'Formato 6 a)'!E11</f>
        <v>46352055.909999996</v>
      </c>
      <c r="T4" s="18">
        <f>'Formato 6 a)'!F11</f>
        <v>46352055.909999996</v>
      </c>
      <c r="U4" s="18">
        <f>'Formato 6 a)'!G11</f>
        <v>15640823.390000001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0</v>
      </c>
      <c r="Q5" s="18">
        <f>'Formato 6 a)'!C12</f>
        <v>0</v>
      </c>
      <c r="R5" s="18">
        <f>'Formato 6 a)'!D12</f>
        <v>0</v>
      </c>
      <c r="S5" s="18">
        <f>'Formato 6 a)'!E12</f>
        <v>0</v>
      </c>
      <c r="T5" s="18">
        <f>'Formato 6 a)'!F12</f>
        <v>0</v>
      </c>
      <c r="U5" s="18">
        <f>'Formato 6 a)'!G12</f>
        <v>0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8907794.0999999996</v>
      </c>
      <c r="Q6" s="18">
        <f>'Formato 6 a)'!C13</f>
        <v>196089.3200000003</v>
      </c>
      <c r="R6" s="18">
        <f>'Formato 6 a)'!D13</f>
        <v>9103883.4199999999</v>
      </c>
      <c r="S6" s="18">
        <f>'Formato 6 a)'!E13</f>
        <v>6301499.25</v>
      </c>
      <c r="T6" s="18">
        <f>'Formato 6 a)'!F13</f>
        <v>6301499.25</v>
      </c>
      <c r="U6" s="18">
        <f>'Formato 6 a)'!G13</f>
        <v>2802384.17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15857653.67</v>
      </c>
      <c r="Q7" s="18">
        <f>'Formato 6 a)'!C14</f>
        <v>-175622.3200000003</v>
      </c>
      <c r="R7" s="18">
        <f>'Formato 6 a)'!D14</f>
        <v>15682031.35</v>
      </c>
      <c r="S7" s="18">
        <f>'Formato 6 a)'!E14</f>
        <v>10464019.24</v>
      </c>
      <c r="T7" s="18">
        <f>'Formato 6 a)'!F14</f>
        <v>10464019.24</v>
      </c>
      <c r="U7" s="18">
        <f>'Formato 6 a)'!G14</f>
        <v>5218012.1099999994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10911638.030000001</v>
      </c>
      <c r="Q8" s="18">
        <f>'Formato 6 a)'!C15</f>
        <v>17314.080000000075</v>
      </c>
      <c r="R8" s="18">
        <f>'Formato 6 a)'!D15</f>
        <v>10928952.110000001</v>
      </c>
      <c r="S8" s="18">
        <f>'Formato 6 a)'!E15</f>
        <v>5642500.1699999999</v>
      </c>
      <c r="T8" s="18">
        <f>'Formato 6 a)'!F15</f>
        <v>5642500.1699999999</v>
      </c>
      <c r="U8" s="18">
        <f>'Formato 6 a)'!G15</f>
        <v>5286451.9400000013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4745193.1900000004</v>
      </c>
      <c r="Q11" s="18">
        <f>'Formato 6 a)'!C18</f>
        <v>-6644.8500000000495</v>
      </c>
      <c r="R11" s="18">
        <f>'Formato 6 a)'!D18</f>
        <v>4738548.34</v>
      </c>
      <c r="S11" s="18">
        <f>'Formato 6 a)'!E18</f>
        <v>2879425.5100000002</v>
      </c>
      <c r="T11" s="18">
        <f>'Formato 6 a)'!F18</f>
        <v>2879425.48</v>
      </c>
      <c r="U11" s="18">
        <f>'Formato 6 a)'!G18</f>
        <v>1859122.83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1079500.1800000002</v>
      </c>
      <c r="Q12" s="18">
        <f>'Formato 6 a)'!C19</f>
        <v>21689.009999999776</v>
      </c>
      <c r="R12" s="18">
        <f>'Formato 6 a)'!D19</f>
        <v>1101189.19</v>
      </c>
      <c r="S12" s="18">
        <f>'Formato 6 a)'!E19</f>
        <v>807613.57000000007</v>
      </c>
      <c r="T12" s="18">
        <f>'Formato 6 a)'!F19</f>
        <v>807613.57000000007</v>
      </c>
      <c r="U12" s="18">
        <f>'Formato 6 a)'!G19</f>
        <v>293575.61999999988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1032187.34</v>
      </c>
      <c r="Q13" s="18">
        <f>'Formato 6 a)'!C20</f>
        <v>-10980.039999999921</v>
      </c>
      <c r="R13" s="18">
        <f>'Formato 6 a)'!D20</f>
        <v>1021207.3</v>
      </c>
      <c r="S13" s="18">
        <f>'Formato 6 a)'!E20</f>
        <v>425125.49</v>
      </c>
      <c r="T13" s="18">
        <f>'Formato 6 a)'!F20</f>
        <v>425125.46</v>
      </c>
      <c r="U13" s="18">
        <f>'Formato 6 a)'!G20</f>
        <v>596081.81000000006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700231.33</v>
      </c>
      <c r="Q15" s="18">
        <f>'Formato 6 a)'!C22</f>
        <v>56477.130000000005</v>
      </c>
      <c r="R15" s="18">
        <f>'Formato 6 a)'!D22</f>
        <v>756708.46</v>
      </c>
      <c r="S15" s="18">
        <f>'Formato 6 a)'!E22</f>
        <v>475317.35</v>
      </c>
      <c r="T15" s="18">
        <f>'Formato 6 a)'!F22</f>
        <v>475317.35</v>
      </c>
      <c r="U15" s="18">
        <f>'Formato 6 a)'!G22</f>
        <v>281391.11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156999.58999999997</v>
      </c>
      <c r="Q16" s="18">
        <f>'Formato 6 a)'!C23</f>
        <v>-12333.429999999964</v>
      </c>
      <c r="R16" s="18">
        <f>'Formato 6 a)'!D23</f>
        <v>144666.16</v>
      </c>
      <c r="S16" s="18">
        <f>'Formato 6 a)'!E23</f>
        <v>41205.57</v>
      </c>
      <c r="T16" s="18">
        <f>'Formato 6 a)'!F23</f>
        <v>41205.57</v>
      </c>
      <c r="U16" s="18">
        <f>'Formato 6 a)'!G23</f>
        <v>103460.59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1467641.44</v>
      </c>
      <c r="Q17" s="18">
        <f>'Formato 6 a)'!C24</f>
        <v>-66925.969999999972</v>
      </c>
      <c r="R17" s="18">
        <f>'Formato 6 a)'!D24</f>
        <v>1400715.47</v>
      </c>
      <c r="S17" s="18">
        <f>'Formato 6 a)'!E24</f>
        <v>994315.03</v>
      </c>
      <c r="T17" s="18">
        <f>'Formato 6 a)'!F24</f>
        <v>994315.03</v>
      </c>
      <c r="U17" s="18">
        <f>'Formato 6 a)'!G24</f>
        <v>406400.43999999994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57486.489999999991</v>
      </c>
      <c r="Q18" s="18">
        <f>'Formato 6 a)'!C25</f>
        <v>-2167.9999999999854</v>
      </c>
      <c r="R18" s="18">
        <f>'Formato 6 a)'!D25</f>
        <v>55318.490000000005</v>
      </c>
      <c r="S18" s="18">
        <f>'Formato 6 a)'!E25</f>
        <v>10179.409999999989</v>
      </c>
      <c r="T18" s="18">
        <f>'Formato 6 a)'!F25</f>
        <v>10179.409999999989</v>
      </c>
      <c r="U18" s="18">
        <f>'Formato 6 a)'!G25</f>
        <v>45139.080000000016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251146.82</v>
      </c>
      <c r="Q20" s="18">
        <f>'Formato 6 a)'!C27</f>
        <v>7596.4500000000116</v>
      </c>
      <c r="R20" s="18">
        <f>'Formato 6 a)'!D27</f>
        <v>258743.27000000002</v>
      </c>
      <c r="S20" s="18">
        <f>'Formato 6 a)'!E27</f>
        <v>125669.08999999998</v>
      </c>
      <c r="T20" s="18">
        <f>'Formato 6 a)'!F27</f>
        <v>125669.08999999998</v>
      </c>
      <c r="U20" s="18">
        <f>'Formato 6 a)'!G27</f>
        <v>133074.18000000005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14995623.649999999</v>
      </c>
      <c r="Q21" s="18">
        <f>'Formato 6 a)'!C28</f>
        <v>801244.59000000078</v>
      </c>
      <c r="R21" s="18">
        <f>'Formato 6 a)'!D28</f>
        <v>15796868.240000002</v>
      </c>
      <c r="S21" s="18">
        <f>'Formato 6 a)'!E28</f>
        <v>8815120.4900000002</v>
      </c>
      <c r="T21" s="18">
        <f>'Formato 6 a)'!F28</f>
        <v>8815120.4899999984</v>
      </c>
      <c r="U21" s="18">
        <f>'Formato 6 a)'!G28</f>
        <v>6981747.75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1940541.66</v>
      </c>
      <c r="Q22" s="18">
        <f>'Formato 6 a)'!C29</f>
        <v>-6350</v>
      </c>
      <c r="R22" s="18">
        <f>'Formato 6 a)'!D29</f>
        <v>1934191.66</v>
      </c>
      <c r="S22" s="18">
        <f>'Formato 6 a)'!E29</f>
        <v>1180664.8999999999</v>
      </c>
      <c r="T22" s="18">
        <f>'Formato 6 a)'!F29</f>
        <v>1180664.8999999999</v>
      </c>
      <c r="U22" s="18">
        <f>'Formato 6 a)'!G29</f>
        <v>753526.76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0</v>
      </c>
      <c r="Q23" s="18">
        <f>'Formato 6 a)'!C30</f>
        <v>72377.87</v>
      </c>
      <c r="R23" s="18">
        <f>'Formato 6 a)'!D30</f>
        <v>72377.87</v>
      </c>
      <c r="S23" s="18">
        <f>'Formato 6 a)'!E30</f>
        <v>50971.16</v>
      </c>
      <c r="T23" s="18">
        <f>'Formato 6 a)'!F30</f>
        <v>50971.16</v>
      </c>
      <c r="U23" s="18">
        <f>'Formato 6 a)'!G30</f>
        <v>21406.709999999992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3965000</v>
      </c>
      <c r="Q24" s="18">
        <f>'Formato 6 a)'!C31</f>
        <v>774990.90000000037</v>
      </c>
      <c r="R24" s="18">
        <f>'Formato 6 a)'!D31</f>
        <v>4739990.9000000004</v>
      </c>
      <c r="S24" s="18">
        <f>'Formato 6 a)'!E31</f>
        <v>3336288.11</v>
      </c>
      <c r="T24" s="18">
        <f>'Formato 6 a)'!F31</f>
        <v>3336288.11</v>
      </c>
      <c r="U24" s="18">
        <f>'Formato 6 a)'!G31</f>
        <v>1403702.7900000005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433602.5</v>
      </c>
      <c r="Q25" s="18">
        <f>'Formato 6 a)'!C32</f>
        <v>-183756.62</v>
      </c>
      <c r="R25" s="18">
        <f>'Formato 6 a)'!D32</f>
        <v>249845.88</v>
      </c>
      <c r="S25" s="18">
        <f>'Formato 6 a)'!E32</f>
        <v>203235.02000000002</v>
      </c>
      <c r="T25" s="18">
        <f>'Formato 6 a)'!F32</f>
        <v>203235.02000000002</v>
      </c>
      <c r="U25" s="18">
        <f>'Formato 6 a)'!G32</f>
        <v>46610.859999999986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3173921.58</v>
      </c>
      <c r="Q26" s="18">
        <f>'Formato 6 a)'!C33</f>
        <v>13510.75</v>
      </c>
      <c r="R26" s="18">
        <f>'Formato 6 a)'!D33</f>
        <v>3187432.33</v>
      </c>
      <c r="S26" s="18">
        <f>'Formato 6 a)'!E33</f>
        <v>1794827.6700000002</v>
      </c>
      <c r="T26" s="18">
        <f>'Formato 6 a)'!F33</f>
        <v>1794827.6700000002</v>
      </c>
      <c r="U26" s="18">
        <f>'Formato 6 a)'!G33</f>
        <v>1392604.66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366360.4</v>
      </c>
      <c r="Q27" s="18">
        <f>'Formato 6 a)'!C34</f>
        <v>-44915.25</v>
      </c>
      <c r="R27" s="18">
        <f>'Formato 6 a)'!D34</f>
        <v>321445.15000000002</v>
      </c>
      <c r="S27" s="18">
        <f>'Formato 6 a)'!E34</f>
        <v>90196.3</v>
      </c>
      <c r="T27" s="18">
        <f>'Formato 6 a)'!F34</f>
        <v>90196.3</v>
      </c>
      <c r="U27" s="18">
        <f>'Formato 6 a)'!G34</f>
        <v>231248.85000000003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291000.03999999998</v>
      </c>
      <c r="Q28" s="18">
        <f>'Formato 6 a)'!C35</f>
        <v>-255.05999999999767</v>
      </c>
      <c r="R28" s="18">
        <f>'Formato 6 a)'!D35</f>
        <v>290744.98</v>
      </c>
      <c r="S28" s="18">
        <f>'Formato 6 a)'!E35</f>
        <v>169182.98</v>
      </c>
      <c r="T28" s="18">
        <f>'Formato 6 a)'!F35</f>
        <v>169182.97999999998</v>
      </c>
      <c r="U28" s="18">
        <f>'Formato 6 a)'!G35</f>
        <v>121561.99999999997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3202000.01</v>
      </c>
      <c r="Q29" s="18">
        <f>'Formato 6 a)'!C36</f>
        <v>43076.090000000317</v>
      </c>
      <c r="R29" s="18">
        <f>'Formato 6 a)'!D36</f>
        <v>3245076.1</v>
      </c>
      <c r="S29" s="18">
        <f>'Formato 6 a)'!E36</f>
        <v>846482.37</v>
      </c>
      <c r="T29" s="18">
        <f>'Formato 6 a)'!F36</f>
        <v>846482.37000000011</v>
      </c>
      <c r="U29" s="18">
        <f>'Formato 6 a)'!G36</f>
        <v>2398593.73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1623197.46</v>
      </c>
      <c r="Q30" s="18">
        <f>'Formato 6 a)'!C37</f>
        <v>132565.91000000015</v>
      </c>
      <c r="R30" s="18">
        <f>'Formato 6 a)'!D37</f>
        <v>1755763.37</v>
      </c>
      <c r="S30" s="18">
        <f>'Formato 6 a)'!E37</f>
        <v>1143271.98</v>
      </c>
      <c r="T30" s="18">
        <f>'Formato 6 a)'!F37</f>
        <v>1143271.98</v>
      </c>
      <c r="U30" s="18">
        <f>'Formato 6 a)'!G37</f>
        <v>612491.39000000013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4200000</v>
      </c>
      <c r="Q31" s="18">
        <f>'Formato 6 a)'!C38</f>
        <v>90474.849999999627</v>
      </c>
      <c r="R31" s="18">
        <f>'Formato 6 a)'!D38</f>
        <v>4290474.8499999996</v>
      </c>
      <c r="S31" s="18">
        <f>'Formato 6 a)'!E38</f>
        <v>2082493.4699999997</v>
      </c>
      <c r="T31" s="18">
        <f>'Formato 6 a)'!F38</f>
        <v>2075820.46</v>
      </c>
      <c r="U31" s="18">
        <f>'Formato 6 a)'!G38</f>
        <v>2207981.38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4200000</v>
      </c>
      <c r="Q35" s="18">
        <f>'Formato 6 a)'!C42</f>
        <v>90474.849999999627</v>
      </c>
      <c r="R35" s="18">
        <f>'Formato 6 a)'!D42</f>
        <v>4290474.8499999996</v>
      </c>
      <c r="S35" s="18">
        <f>'Formato 6 a)'!E42</f>
        <v>2082493.4699999997</v>
      </c>
      <c r="T35" s="18">
        <f>'Formato 6 a)'!F42</f>
        <v>2075820.46</v>
      </c>
      <c r="U35" s="18">
        <f>'Formato 6 a)'!G42</f>
        <v>2207981.38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318000</v>
      </c>
      <c r="Q41" s="18">
        <f>'Formato 6 a)'!C48</f>
        <v>-112242.55999999988</v>
      </c>
      <c r="R41" s="18">
        <f>'Formato 6 a)'!D48</f>
        <v>205757.44000000012</v>
      </c>
      <c r="S41" s="18">
        <f>'Formato 6 a)'!E48</f>
        <v>32272</v>
      </c>
      <c r="T41" s="18">
        <f>'Formato 6 a)'!F48</f>
        <v>32272</v>
      </c>
      <c r="U41" s="18">
        <f>'Formato 6 a)'!G48</f>
        <v>173485.44000000012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218000</v>
      </c>
      <c r="Q42" s="18">
        <f>'Formato 6 a)'!C49</f>
        <v>-85847.429999999935</v>
      </c>
      <c r="R42" s="18">
        <f>'Formato 6 a)'!D49</f>
        <v>132152.57000000007</v>
      </c>
      <c r="S42" s="18">
        <f>'Formato 6 a)'!E49</f>
        <v>32272</v>
      </c>
      <c r="T42" s="18">
        <f>'Formato 6 a)'!F49</f>
        <v>32272</v>
      </c>
      <c r="U42" s="18">
        <f>'Formato 6 a)'!G49</f>
        <v>99880.570000000065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40000</v>
      </c>
      <c r="Q44" s="18">
        <f>'Formato 6 a)'!C51</f>
        <v>5000</v>
      </c>
      <c r="R44" s="18">
        <f>'Formato 6 a)'!D51</f>
        <v>45000</v>
      </c>
      <c r="S44" s="18">
        <f>'Formato 6 a)'!E51</f>
        <v>0</v>
      </c>
      <c r="T44" s="18">
        <f>'Formato 6 a)'!F51</f>
        <v>0</v>
      </c>
      <c r="U44" s="18">
        <f>'Formato 6 a)'!G51</f>
        <v>45000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40000</v>
      </c>
      <c r="Q47" s="18">
        <f>'Formato 6 a)'!C54</f>
        <v>-29395.129999999946</v>
      </c>
      <c r="R47" s="18">
        <f>'Formato 6 a)'!D54</f>
        <v>10604.870000000054</v>
      </c>
      <c r="S47" s="18">
        <f>'Formato 6 a)'!E54</f>
        <v>0</v>
      </c>
      <c r="T47" s="18">
        <f>'Formato 6 a)'!F54</f>
        <v>0</v>
      </c>
      <c r="U47" s="18">
        <f>'Formato 6 a)'!G54</f>
        <v>10604.870000000054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20000</v>
      </c>
      <c r="Q50" s="18">
        <f>'Formato 6 a)'!C57</f>
        <v>-2000</v>
      </c>
      <c r="R50" s="18">
        <f>'Formato 6 a)'!D57</f>
        <v>18000</v>
      </c>
      <c r="S50" s="18">
        <f>'Formato 6 a)'!E57</f>
        <v>0</v>
      </c>
      <c r="T50" s="18">
        <f>'Formato 6 a)'!F57</f>
        <v>0</v>
      </c>
      <c r="U50" s="18">
        <f>'Formato 6 a)'!G57</f>
        <v>18000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4724268.8599999994</v>
      </c>
      <c r="R51" s="18">
        <f>'Formato 6 a)'!D58</f>
        <v>4724268.8599999994</v>
      </c>
      <c r="S51" s="18">
        <f>'Formato 6 a)'!E58</f>
        <v>4134268.8600000003</v>
      </c>
      <c r="T51" s="18">
        <f>'Formato 6 a)'!F58</f>
        <v>4134268.8600000003</v>
      </c>
      <c r="U51" s="18">
        <f>'Formato 6 a)'!G58</f>
        <v>589999.99999999907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4724268.8599999994</v>
      </c>
      <c r="R53" s="18">
        <f>'Formato 6 a)'!D60</f>
        <v>4724268.8599999994</v>
      </c>
      <c r="S53" s="18">
        <f>'Formato 6 a)'!E60</f>
        <v>4134268.8600000003</v>
      </c>
      <c r="T53" s="18">
        <f>'Formato 6 a)'!F60</f>
        <v>4134268.8600000003</v>
      </c>
      <c r="U53" s="18">
        <f>'Formato 6 a)'!G60</f>
        <v>589999.99999999907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9542755.2299999986</v>
      </c>
      <c r="R76">
        <f>'Formato 6 a)'!D84</f>
        <v>9542755.2299999986</v>
      </c>
      <c r="S76">
        <f>'Formato 6 a)'!E84</f>
        <v>8689284.6199999992</v>
      </c>
      <c r="T76">
        <f>'Formato 6 a)'!F84</f>
        <v>8689284.6199999992</v>
      </c>
      <c r="U76">
        <f>'Formato 6 a)'!G84</f>
        <v>853470.6100000001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220224.94</v>
      </c>
      <c r="R77">
        <f>'Formato 6 a)'!D85</f>
        <v>220224.94</v>
      </c>
      <c r="S77">
        <f>'Formato 6 a)'!E85</f>
        <v>220224.94</v>
      </c>
      <c r="T77">
        <f>'Formato 6 a)'!F85</f>
        <v>220224.94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592.30999999999995</v>
      </c>
      <c r="R78">
        <f>'Formato 6 a)'!D86</f>
        <v>592.30999999999995</v>
      </c>
      <c r="S78">
        <f>'Formato 6 a)'!E86</f>
        <v>592.30999999999995</v>
      </c>
      <c r="T78">
        <f>'Formato 6 a)'!F86</f>
        <v>592.30999999999995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5934.84</v>
      </c>
      <c r="R80">
        <f>'Formato 6 a)'!D88</f>
        <v>5934.84</v>
      </c>
      <c r="S80">
        <f>'Formato 6 a)'!E88</f>
        <v>5934.84</v>
      </c>
      <c r="T80">
        <f>'Formato 6 a)'!F88</f>
        <v>5934.84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213697.79</v>
      </c>
      <c r="R82">
        <f>'Formato 6 a)'!D90</f>
        <v>213697.79</v>
      </c>
      <c r="S82">
        <f>'Formato 6 a)'!E90</f>
        <v>213697.79</v>
      </c>
      <c r="T82">
        <f>'Formato 6 a)'!F90</f>
        <v>213697.79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738815.52999999991</v>
      </c>
      <c r="R85">
        <f>'Formato 6 a)'!D93</f>
        <v>738815.52999999991</v>
      </c>
      <c r="S85">
        <f>'Formato 6 a)'!E93</f>
        <v>652452.3899999999</v>
      </c>
      <c r="T85">
        <f>'Formato 6 a)'!F93</f>
        <v>652452.3899999999</v>
      </c>
      <c r="U85">
        <f>'Formato 6 a)'!G93</f>
        <v>86363.14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338979.49</v>
      </c>
      <c r="R86">
        <f>'Formato 6 a)'!D94</f>
        <v>338979.49</v>
      </c>
      <c r="S86">
        <f>'Formato 6 a)'!E94</f>
        <v>338979.49</v>
      </c>
      <c r="T86">
        <f>'Formato 6 a)'!F94</f>
        <v>338979.49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16933.11</v>
      </c>
      <c r="R87">
        <f>'Formato 6 a)'!D95</f>
        <v>16933.11</v>
      </c>
      <c r="S87">
        <f>'Formato 6 a)'!E95</f>
        <v>16933.11</v>
      </c>
      <c r="T87">
        <f>'Formato 6 a)'!F95</f>
        <v>16933.11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228874.76</v>
      </c>
      <c r="R89">
        <f>'Formato 6 a)'!D97</f>
        <v>228874.76</v>
      </c>
      <c r="S89">
        <f>'Formato 6 a)'!E97</f>
        <v>143604.88</v>
      </c>
      <c r="T89">
        <f>'Formato 6 a)'!F97</f>
        <v>143604.88</v>
      </c>
      <c r="U89">
        <f>'Formato 6 a)'!G97</f>
        <v>85269.88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15603.24</v>
      </c>
      <c r="R90">
        <f>'Formato 6 a)'!D98</f>
        <v>15603.24</v>
      </c>
      <c r="S90">
        <f>'Formato 6 a)'!E98</f>
        <v>15603.24</v>
      </c>
      <c r="T90">
        <f>'Formato 6 a)'!F98</f>
        <v>15603.24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12218.7</v>
      </c>
      <c r="R91">
        <f>'Formato 6 a)'!D99</f>
        <v>12218.7</v>
      </c>
      <c r="S91">
        <f>'Formato 6 a)'!E99</f>
        <v>12176.19</v>
      </c>
      <c r="T91">
        <f>'Formato 6 a)'!F99</f>
        <v>12176.19</v>
      </c>
      <c r="U91">
        <f>'Formato 6 a)'!G99</f>
        <v>42.510000000000218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107353.99</v>
      </c>
      <c r="R92">
        <f>'Formato 6 a)'!D100</f>
        <v>107353.99</v>
      </c>
      <c r="S92">
        <f>'Formato 6 a)'!E100</f>
        <v>107353.99</v>
      </c>
      <c r="T92">
        <f>'Formato 6 a)'!F100</f>
        <v>107353.99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18852.240000000002</v>
      </c>
      <c r="R94">
        <f>'Formato 6 a)'!D102</f>
        <v>18852.240000000002</v>
      </c>
      <c r="S94">
        <f>'Formato 6 a)'!E102</f>
        <v>17801.490000000002</v>
      </c>
      <c r="T94">
        <f>'Formato 6 a)'!F102</f>
        <v>17801.490000000002</v>
      </c>
      <c r="U94">
        <f>'Formato 6 a)'!G102</f>
        <v>1050.75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1050940.6599999999</v>
      </c>
      <c r="R95">
        <f>'Formato 6 a)'!D103</f>
        <v>1050940.6599999999</v>
      </c>
      <c r="S95">
        <f>'Formato 6 a)'!E103</f>
        <v>1046616.3</v>
      </c>
      <c r="T95">
        <f>'Formato 6 a)'!F103</f>
        <v>1046616.3</v>
      </c>
      <c r="U95">
        <f>'Formato 6 a)'!G103</f>
        <v>4324.359999999986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107092.09</v>
      </c>
      <c r="R96">
        <f>'Formato 6 a)'!D104</f>
        <v>107092.09</v>
      </c>
      <c r="S96">
        <f>'Formato 6 a)'!E104</f>
        <v>107092.09</v>
      </c>
      <c r="T96">
        <f>'Formato 6 a)'!F104</f>
        <v>107092.09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166139.42000000001</v>
      </c>
      <c r="R98">
        <f>'Formato 6 a)'!D106</f>
        <v>166139.42000000001</v>
      </c>
      <c r="S98">
        <f>'Formato 6 a)'!E106</f>
        <v>166139.42000000001</v>
      </c>
      <c r="T98">
        <f>'Formato 6 a)'!F106</f>
        <v>166139.42000000001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200828.79999999999</v>
      </c>
      <c r="R99">
        <f>'Formato 6 a)'!D107</f>
        <v>200828.79999999999</v>
      </c>
      <c r="S99">
        <f>'Formato 6 a)'!E107</f>
        <v>200181.57</v>
      </c>
      <c r="T99">
        <f>'Formato 6 a)'!F107</f>
        <v>200181.57</v>
      </c>
      <c r="U99">
        <f>'Formato 6 a)'!G107</f>
        <v>647.22999999998137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576880.35</v>
      </c>
      <c r="R100">
        <f>'Formato 6 a)'!D108</f>
        <v>576880.35</v>
      </c>
      <c r="S100">
        <f>'Formato 6 a)'!E108</f>
        <v>573203.22</v>
      </c>
      <c r="T100">
        <f>'Formato 6 a)'!F108</f>
        <v>573203.22</v>
      </c>
      <c r="U100">
        <f>'Formato 6 a)'!G108</f>
        <v>3677.1300000000047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3341225.81</v>
      </c>
      <c r="R105">
        <f>'Formato 6 a)'!D113</f>
        <v>3341225.81</v>
      </c>
      <c r="S105">
        <f>'Formato 6 a)'!E113</f>
        <v>2578480.42</v>
      </c>
      <c r="T105">
        <f>'Formato 6 a)'!F113</f>
        <v>2578480.42</v>
      </c>
      <c r="U105">
        <f>'Formato 6 a)'!G113</f>
        <v>762745.39000000013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279047.84000000003</v>
      </c>
      <c r="R107">
        <f>'Formato 6 a)'!D115</f>
        <v>279047.84000000003</v>
      </c>
      <c r="S107">
        <f>'Formato 6 a)'!E115</f>
        <v>279047.84000000003</v>
      </c>
      <c r="T107">
        <f>'Formato 6 a)'!F115</f>
        <v>279047.84000000003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3062177.97</v>
      </c>
      <c r="R109">
        <f>'Formato 6 a)'!D117</f>
        <v>3062177.97</v>
      </c>
      <c r="S109">
        <f>'Formato 6 a)'!E117</f>
        <v>2299432.58</v>
      </c>
      <c r="T109">
        <f>'Formato 6 a)'!F117</f>
        <v>2299432.58</v>
      </c>
      <c r="U109">
        <f>'Formato 6 a)'!G117</f>
        <v>762745.39000000013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2295302.34</v>
      </c>
      <c r="R115">
        <f>'Formato 6 a)'!D123</f>
        <v>2295302.34</v>
      </c>
      <c r="S115">
        <f>'Formato 6 a)'!E123</f>
        <v>2295265.15</v>
      </c>
      <c r="T115">
        <f>'Formato 6 a)'!F123</f>
        <v>2295265.15</v>
      </c>
      <c r="U115">
        <f>'Formato 6 a)'!G123</f>
        <v>37.189999999885913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688175.44</v>
      </c>
      <c r="R116">
        <f>'Formato 6 a)'!D124</f>
        <v>688175.44</v>
      </c>
      <c r="S116">
        <f>'Formato 6 a)'!E124</f>
        <v>688175.41</v>
      </c>
      <c r="T116">
        <f>'Formato 6 a)'!F124</f>
        <v>688175.41</v>
      </c>
      <c r="U116">
        <f>'Formato 6 a)'!G124</f>
        <v>2.9999999911524355E-2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5711.99</v>
      </c>
      <c r="R118">
        <f>'Formato 6 a)'!D126</f>
        <v>5711.99</v>
      </c>
      <c r="S118">
        <f>'Formato 6 a)'!E126</f>
        <v>5711.99</v>
      </c>
      <c r="T118">
        <f>'Formato 6 a)'!F126</f>
        <v>5711.99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1100200</v>
      </c>
      <c r="R119">
        <f>'Formato 6 a)'!D127</f>
        <v>1100200</v>
      </c>
      <c r="S119">
        <f>'Formato 6 a)'!E127</f>
        <v>1100200</v>
      </c>
      <c r="T119">
        <f>'Formato 6 a)'!F127</f>
        <v>1100200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501214.91</v>
      </c>
      <c r="R121">
        <f>'Formato 6 a)'!D129</f>
        <v>501214.91</v>
      </c>
      <c r="S121">
        <f>'Formato 6 a)'!E129</f>
        <v>501177.75</v>
      </c>
      <c r="T121">
        <f>'Formato 6 a)'!F129</f>
        <v>501177.75</v>
      </c>
      <c r="U121">
        <f>'Formato 6 a)'!G129</f>
        <v>37.159999999974389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x14ac:dyDescent="0.2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x14ac:dyDescent="0.2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1896245.95</v>
      </c>
      <c r="R125">
        <f>'Formato 6 a)'!D133</f>
        <v>1896245.95</v>
      </c>
      <c r="S125">
        <f>'Formato 6 a)'!E133</f>
        <v>1896245.42</v>
      </c>
      <c r="T125">
        <f>'Formato 6 a)'!F133</f>
        <v>1896245.42</v>
      </c>
      <c r="U125">
        <f>'Formato 6 a)'!G133</f>
        <v>0.53000000002793968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1896245.95</v>
      </c>
      <c r="R127">
        <f>'Formato 6 a)'!D135</f>
        <v>1896245.95</v>
      </c>
      <c r="S127">
        <f>'Formato 6 a)'!E135</f>
        <v>1896245.42</v>
      </c>
      <c r="T127">
        <f>'Formato 6 a)'!F135</f>
        <v>1896245.42</v>
      </c>
      <c r="U127">
        <f>'Formato 6 a)'!G135</f>
        <v>0.53000000002793968</v>
      </c>
    </row>
    <row r="128" spans="1:21" x14ac:dyDescent="0.2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x14ac:dyDescent="0.2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x14ac:dyDescent="0.2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x14ac:dyDescent="0.2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2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121934563.02000001</v>
      </c>
      <c r="Q150">
        <f>'Formato 6 a)'!C159</f>
        <v>15071856.119999994</v>
      </c>
      <c r="R150">
        <f>'Formato 6 a)'!D159</f>
        <v>137006419.13999999</v>
      </c>
      <c r="S150">
        <f>'Formato 6 a)'!E159</f>
        <v>95392939.519999996</v>
      </c>
      <c r="T150">
        <f>'Formato 6 a)'!F159</f>
        <v>95386266.479999989</v>
      </c>
      <c r="U150">
        <f>'Formato 6 a)'!G159</f>
        <v>41613479.620000005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zoomScale="90" zoomScaleNormal="90" workbookViewId="0">
      <selection activeCell="B20" sqref="B20:G27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3" t="s">
        <v>3290</v>
      </c>
      <c r="B1" s="173"/>
      <c r="C1" s="173"/>
      <c r="D1" s="173"/>
      <c r="E1" s="173"/>
      <c r="F1" s="173"/>
      <c r="G1" s="173"/>
    </row>
    <row r="2" spans="1:7" ht="14.25" x14ac:dyDescent="0.45">
      <c r="A2" s="154" t="str">
        <f>ENTE_PUBLICO_A</f>
        <v>Sistema para el Desarrollo Integral de la Familia en el Municipio de Leon Guanajuato, Gobierno del Estado de Guanajuato (a)</v>
      </c>
      <c r="B2" s="155"/>
      <c r="C2" s="155"/>
      <c r="D2" s="155"/>
      <c r="E2" s="155"/>
      <c r="F2" s="155"/>
      <c r="G2" s="156"/>
    </row>
    <row r="3" spans="1:7" x14ac:dyDescent="0.25">
      <c r="A3" s="157" t="s">
        <v>277</v>
      </c>
      <c r="B3" s="158"/>
      <c r="C3" s="158"/>
      <c r="D3" s="158"/>
      <c r="E3" s="158"/>
      <c r="F3" s="158"/>
      <c r="G3" s="159"/>
    </row>
    <row r="4" spans="1:7" x14ac:dyDescent="0.25">
      <c r="A4" s="157" t="s">
        <v>431</v>
      </c>
      <c r="B4" s="158"/>
      <c r="C4" s="158"/>
      <c r="D4" s="158"/>
      <c r="E4" s="158"/>
      <c r="F4" s="158"/>
      <c r="G4" s="159"/>
    </row>
    <row r="5" spans="1:7" ht="14.25" x14ac:dyDescent="0.45">
      <c r="A5" s="160" t="str">
        <f>TRIMESTRE</f>
        <v>Del 1 de enero al 30 de septiembre de 2018 (b)</v>
      </c>
      <c r="B5" s="161"/>
      <c r="C5" s="161"/>
      <c r="D5" s="161"/>
      <c r="E5" s="161"/>
      <c r="F5" s="161"/>
      <c r="G5" s="162"/>
    </row>
    <row r="6" spans="1:7" ht="14.25" x14ac:dyDescent="0.45">
      <c r="A6" s="163" t="s">
        <v>118</v>
      </c>
      <c r="B6" s="164"/>
      <c r="C6" s="164"/>
      <c r="D6" s="164"/>
      <c r="E6" s="164"/>
      <c r="F6" s="164"/>
      <c r="G6" s="165"/>
    </row>
    <row r="7" spans="1:7" x14ac:dyDescent="0.25">
      <c r="A7" s="169" t="s">
        <v>0</v>
      </c>
      <c r="B7" s="171" t="s">
        <v>279</v>
      </c>
      <c r="C7" s="171"/>
      <c r="D7" s="171"/>
      <c r="E7" s="171"/>
      <c r="F7" s="171"/>
      <c r="G7" s="175" t="s">
        <v>280</v>
      </c>
    </row>
    <row r="8" spans="1:7" ht="30" x14ac:dyDescent="0.25">
      <c r="A8" s="170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4"/>
    </row>
    <row r="9" spans="1:7" ht="14.25" x14ac:dyDescent="0.45">
      <c r="A9" s="52" t="s">
        <v>440</v>
      </c>
      <c r="B9" s="59">
        <f>SUM(B10:GASTO_NE_FIN_01)</f>
        <v>121934563.02000001</v>
      </c>
      <c r="C9" s="59">
        <f>SUM(C10:GASTO_NE_FIN_02)</f>
        <v>5529100.8899999876</v>
      </c>
      <c r="D9" s="59">
        <f>SUM(D10:GASTO_NE_FIN_03)</f>
        <v>127463663.90999998</v>
      </c>
      <c r="E9" s="59">
        <f>SUM(E10:GASTO_NE_FIN_04)</f>
        <v>86703654.899999991</v>
      </c>
      <c r="F9" s="59">
        <f>SUM(F10:GASTO_NE_FIN_05)</f>
        <v>86696981.859999985</v>
      </c>
      <c r="G9" s="59">
        <f>SUM(G10:GASTO_NE_FIN_06)</f>
        <v>40760009.010000005</v>
      </c>
    </row>
    <row r="10" spans="1:7" s="24" customFormat="1" x14ac:dyDescent="0.25">
      <c r="A10" s="144" t="s">
        <v>432</v>
      </c>
      <c r="B10" s="60">
        <v>121934563.02000001</v>
      </c>
      <c r="C10" s="60">
        <v>5529100.8899999876</v>
      </c>
      <c r="D10" s="60">
        <v>127463663.90999998</v>
      </c>
      <c r="E10" s="60">
        <v>86703654.899999991</v>
      </c>
      <c r="F10" s="60">
        <v>86696981.859999985</v>
      </c>
      <c r="G10" s="77">
        <v>40760009.010000005</v>
      </c>
    </row>
    <row r="11" spans="1:7" s="24" customFormat="1" x14ac:dyDescent="0.25">
      <c r="A11" s="144" t="s">
        <v>433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77">
        <v>0</v>
      </c>
    </row>
    <row r="12" spans="1:7" s="24" customFormat="1" x14ac:dyDescent="0.25">
      <c r="A12" s="144" t="s">
        <v>434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77">
        <v>0</v>
      </c>
    </row>
    <row r="13" spans="1:7" s="24" customFormat="1" x14ac:dyDescent="0.25">
      <c r="A13" s="144" t="s">
        <v>435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77">
        <v>0</v>
      </c>
    </row>
    <row r="14" spans="1:7" s="24" customFormat="1" x14ac:dyDescent="0.25">
      <c r="A14" s="144" t="s">
        <v>436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77">
        <v>0</v>
      </c>
    </row>
    <row r="15" spans="1:7" s="24" customFormat="1" x14ac:dyDescent="0.25">
      <c r="A15" s="144" t="s">
        <v>437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77">
        <v>0</v>
      </c>
    </row>
    <row r="16" spans="1:7" s="24" customFormat="1" x14ac:dyDescent="0.25">
      <c r="A16" s="144" t="s">
        <v>438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77">
        <v>0</v>
      </c>
    </row>
    <row r="17" spans="1:7" s="24" customFormat="1" x14ac:dyDescent="0.25">
      <c r="A17" s="144" t="s">
        <v>439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77">
        <v>0</v>
      </c>
    </row>
    <row r="18" spans="1:7" x14ac:dyDescent="0.2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x14ac:dyDescent="0.25">
      <c r="A19" s="55" t="s">
        <v>441</v>
      </c>
      <c r="B19" s="61">
        <f>SUM(B20:GASTO_E_FIN_01)</f>
        <v>0</v>
      </c>
      <c r="C19" s="61">
        <f>SUM(C20:GASTO_E_FIN_02)</f>
        <v>9542755.2299999986</v>
      </c>
      <c r="D19" s="61">
        <f>SUM(D20:GASTO_E_FIN_03)</f>
        <v>9542755.2299999986</v>
      </c>
      <c r="E19" s="61">
        <f>SUM(E20:GASTO_E_FIN_04)</f>
        <v>8689284.6199999992</v>
      </c>
      <c r="F19" s="61">
        <f>SUM(F20:GASTO_E_FIN_05)</f>
        <v>8689284.6199999992</v>
      </c>
      <c r="G19" s="61">
        <f>SUM(G20:GASTO_E_FIN_06)</f>
        <v>853470.6100000001</v>
      </c>
    </row>
    <row r="20" spans="1:7" s="24" customFormat="1" x14ac:dyDescent="0.25">
      <c r="A20" s="144" t="s">
        <v>432</v>
      </c>
      <c r="B20" s="60">
        <v>0</v>
      </c>
      <c r="C20" s="60">
        <v>9542755.2299999986</v>
      </c>
      <c r="D20" s="60">
        <v>9542755.2299999986</v>
      </c>
      <c r="E20" s="60">
        <v>8689284.6199999992</v>
      </c>
      <c r="F20" s="60">
        <v>8689284.6199999992</v>
      </c>
      <c r="G20" s="60">
        <v>853470.6100000001</v>
      </c>
    </row>
    <row r="21" spans="1:7" s="24" customFormat="1" x14ac:dyDescent="0.25">
      <c r="A21" s="144" t="s">
        <v>433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s="24" customFormat="1" x14ac:dyDescent="0.25">
      <c r="A22" s="144" t="s">
        <v>434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s="24" customFormat="1" x14ac:dyDescent="0.25">
      <c r="A23" s="144" t="s">
        <v>435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s="24" customFormat="1" x14ac:dyDescent="0.25">
      <c r="A24" s="144" t="s">
        <v>436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s="24" customFormat="1" x14ac:dyDescent="0.25">
      <c r="A25" s="144" t="s">
        <v>437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s="24" customFormat="1" x14ac:dyDescent="0.25">
      <c r="A26" s="144" t="s">
        <v>438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s="24" customFormat="1" x14ac:dyDescent="0.25">
      <c r="A27" s="144" t="s">
        <v>439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76" t="s">
        <v>686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121934563.02000001</v>
      </c>
      <c r="C29" s="61">
        <f>GASTO_NE_T2+GASTO_E_T2</f>
        <v>15071856.119999986</v>
      </c>
      <c r="D29" s="61">
        <f>GASTO_NE_T3+GASTO_E_T3</f>
        <v>137006419.13999999</v>
      </c>
      <c r="E29" s="61">
        <f>GASTO_NE_T4+GASTO_E_T4</f>
        <v>95392939.519999996</v>
      </c>
      <c r="F29" s="61">
        <f>GASTO_NE_T5+GASTO_E_T5</f>
        <v>95386266.479999989</v>
      </c>
      <c r="G29" s="61">
        <f>GASTO_NE_T6+GASTO_E_T6</f>
        <v>41613479.620000005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121934563.02000001</v>
      </c>
      <c r="Q2" s="18">
        <f>GASTO_NE_T2</f>
        <v>5529100.8899999876</v>
      </c>
      <c r="R2" s="18">
        <f>GASTO_NE_T3</f>
        <v>127463663.90999998</v>
      </c>
      <c r="S2" s="18">
        <f>GASTO_NE_T4</f>
        <v>86703654.899999991</v>
      </c>
      <c r="T2" s="18">
        <f>GASTO_NE_T5</f>
        <v>86696981.859999985</v>
      </c>
      <c r="U2" s="18">
        <f>GASTO_NE_T6</f>
        <v>40760009.010000005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9542755.2299999986</v>
      </c>
      <c r="R3" s="18">
        <f>GASTO_E_T3</f>
        <v>9542755.2299999986</v>
      </c>
      <c r="S3" s="18">
        <f>GASTO_E_T4</f>
        <v>8689284.6199999992</v>
      </c>
      <c r="T3" s="18">
        <f>GASTO_E_T5</f>
        <v>8689284.6199999992</v>
      </c>
      <c r="U3" s="18">
        <f>GASTO_E_T6</f>
        <v>853470.6100000001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121934563.02000001</v>
      </c>
      <c r="Q4" s="18">
        <f>TOTAL_E_T2</f>
        <v>15071856.119999986</v>
      </c>
      <c r="R4" s="18">
        <f>TOTAL_E_T3</f>
        <v>137006419.13999999</v>
      </c>
      <c r="S4" s="18">
        <f>TOTAL_E_T4</f>
        <v>95392939.519999996</v>
      </c>
      <c r="T4" s="18">
        <f>TOTAL_E_T5</f>
        <v>95386266.479999989</v>
      </c>
      <c r="U4" s="18">
        <f>TOTAL_E_T6</f>
        <v>41613479.620000005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x14ac:dyDescent="0.25">
      <c r="A13" s="3"/>
      <c r="P13" s="18"/>
      <c r="Q13" s="18"/>
      <c r="R13" s="18"/>
      <c r="S13" s="18"/>
      <c r="T13" s="18"/>
      <c r="U13" s="18"/>
    </row>
    <row r="14" spans="1:25" x14ac:dyDescent="0.25">
      <c r="A14" s="3"/>
      <c r="P14" s="18"/>
      <c r="Q14" s="18"/>
      <c r="R14" s="18"/>
      <c r="S14" s="18"/>
      <c r="T14" s="18"/>
      <c r="U14" s="18"/>
    </row>
    <row r="15" spans="1:25" x14ac:dyDescent="0.25">
      <c r="A15" s="3"/>
      <c r="P15" s="18"/>
      <c r="Q15" s="18"/>
      <c r="R15" s="18"/>
      <c r="S15" s="18"/>
      <c r="T15" s="18"/>
      <c r="U15" s="18"/>
    </row>
    <row r="16" spans="1:25" x14ac:dyDescent="0.25">
      <c r="A16" s="3"/>
      <c r="P16" s="18"/>
      <c r="Q16" s="18"/>
      <c r="R16" s="18"/>
      <c r="S16" s="18"/>
      <c r="T16" s="18"/>
      <c r="U16" s="18"/>
    </row>
    <row r="17" spans="1:21" x14ac:dyDescent="0.25">
      <c r="A17" s="3"/>
      <c r="P17" s="18"/>
      <c r="Q17" s="18"/>
      <c r="R17" s="18"/>
      <c r="S17" s="18"/>
      <c r="T17" s="18"/>
      <c r="U17" s="18"/>
    </row>
    <row r="18" spans="1:21" x14ac:dyDescent="0.25">
      <c r="A18" s="3"/>
      <c r="P18" s="18"/>
      <c r="Q18" s="18"/>
      <c r="R18" s="18"/>
      <c r="S18" s="18"/>
      <c r="T18" s="18"/>
      <c r="U18" s="18"/>
    </row>
    <row r="19" spans="1:21" x14ac:dyDescent="0.25">
      <c r="A19" s="3"/>
      <c r="P19" s="18"/>
      <c r="Q19" s="18"/>
      <c r="R19" s="18"/>
      <c r="S19" s="18"/>
      <c r="T19" s="18"/>
      <c r="U19" s="18"/>
    </row>
    <row r="20" spans="1:21" x14ac:dyDescent="0.25">
      <c r="A20" s="3"/>
      <c r="P20" s="18"/>
      <c r="Q20" s="18"/>
      <c r="R20" s="18"/>
      <c r="S20" s="18"/>
      <c r="T20" s="18"/>
      <c r="U20" s="18"/>
    </row>
    <row r="21" spans="1:21" x14ac:dyDescent="0.25">
      <c r="A21" s="3"/>
      <c r="P21" s="18"/>
      <c r="Q21" s="18"/>
      <c r="R21" s="18"/>
      <c r="S21" s="18"/>
      <c r="T21" s="18"/>
      <c r="U21" s="18"/>
    </row>
    <row r="22" spans="1:21" x14ac:dyDescent="0.25">
      <c r="A22" s="3"/>
      <c r="P22" s="18"/>
      <c r="Q22" s="18"/>
      <c r="R22" s="18"/>
      <c r="S22" s="18"/>
      <c r="T22" s="18"/>
      <c r="U22" s="18"/>
    </row>
    <row r="23" spans="1:21" x14ac:dyDescent="0.25">
      <c r="A23" s="3"/>
      <c r="P23" s="18"/>
      <c r="Q23" s="18"/>
      <c r="R23" s="18"/>
      <c r="S23" s="18"/>
      <c r="T23" s="18"/>
      <c r="U23" s="18"/>
    </row>
    <row r="24" spans="1:21" x14ac:dyDescent="0.25">
      <c r="A24" s="3"/>
      <c r="P24" s="18"/>
      <c r="Q24" s="18"/>
      <c r="R24" s="18"/>
      <c r="S24" s="18"/>
      <c r="T24" s="18"/>
      <c r="U24" s="18"/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zoomScale="90" zoomScaleNormal="90" workbookViewId="0">
      <selection activeCell="B72" sqref="B72:G75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79" t="s">
        <v>3289</v>
      </c>
      <c r="B1" s="180"/>
      <c r="C1" s="180"/>
      <c r="D1" s="180"/>
      <c r="E1" s="180"/>
      <c r="F1" s="180"/>
      <c r="G1" s="180"/>
    </row>
    <row r="2" spans="1:7" ht="14.25" x14ac:dyDescent="0.45">
      <c r="A2" s="154" t="str">
        <f>ENTE_PUBLICO_A</f>
        <v>Sistema para el Desarrollo Integral de la Familia en el Municipio de Leon Guanajuato, Gobierno del Estado de Guanajuato (a)</v>
      </c>
      <c r="B2" s="155"/>
      <c r="C2" s="155"/>
      <c r="D2" s="155"/>
      <c r="E2" s="155"/>
      <c r="F2" s="155"/>
      <c r="G2" s="156"/>
    </row>
    <row r="3" spans="1:7" x14ac:dyDescent="0.25">
      <c r="A3" s="157" t="s">
        <v>396</v>
      </c>
      <c r="B3" s="158"/>
      <c r="C3" s="158"/>
      <c r="D3" s="158"/>
      <c r="E3" s="158"/>
      <c r="F3" s="158"/>
      <c r="G3" s="159"/>
    </row>
    <row r="4" spans="1:7" x14ac:dyDescent="0.25">
      <c r="A4" s="157" t="s">
        <v>397</v>
      </c>
      <c r="B4" s="158"/>
      <c r="C4" s="158"/>
      <c r="D4" s="158"/>
      <c r="E4" s="158"/>
      <c r="F4" s="158"/>
      <c r="G4" s="159"/>
    </row>
    <row r="5" spans="1:7" ht="14.25" x14ac:dyDescent="0.45">
      <c r="A5" s="160" t="str">
        <f>TRIMESTRE</f>
        <v>Del 1 de enero al 30 de septiembre de 2018 (b)</v>
      </c>
      <c r="B5" s="161"/>
      <c r="C5" s="161"/>
      <c r="D5" s="161"/>
      <c r="E5" s="161"/>
      <c r="F5" s="161"/>
      <c r="G5" s="162"/>
    </row>
    <row r="6" spans="1:7" ht="14.25" x14ac:dyDescent="0.45">
      <c r="A6" s="163" t="s">
        <v>118</v>
      </c>
      <c r="B6" s="164"/>
      <c r="C6" s="164"/>
      <c r="D6" s="164"/>
      <c r="E6" s="164"/>
      <c r="F6" s="164"/>
      <c r="G6" s="165"/>
    </row>
    <row r="7" spans="1:7" x14ac:dyDescent="0.25">
      <c r="A7" s="158" t="s">
        <v>0</v>
      </c>
      <c r="B7" s="163" t="s">
        <v>279</v>
      </c>
      <c r="C7" s="164"/>
      <c r="D7" s="164"/>
      <c r="E7" s="164"/>
      <c r="F7" s="165"/>
      <c r="G7" s="175" t="s">
        <v>3286</v>
      </c>
    </row>
    <row r="8" spans="1:7" ht="30.75" customHeight="1" x14ac:dyDescent="0.25">
      <c r="A8" s="158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4"/>
    </row>
    <row r="9" spans="1:7" ht="14.25" x14ac:dyDescent="0.45">
      <c r="A9" s="52" t="s">
        <v>363</v>
      </c>
      <c r="B9" s="70">
        <f>SUM(B10,B19,B27,B37)</f>
        <v>121934563.02000001</v>
      </c>
      <c r="C9" s="70">
        <f t="shared" ref="C9:G9" si="0">SUM(C10,C19,C27,C37)</f>
        <v>5529100.8899999876</v>
      </c>
      <c r="D9" s="70">
        <f t="shared" si="0"/>
        <v>127463663.90999998</v>
      </c>
      <c r="E9" s="70">
        <f t="shared" si="0"/>
        <v>86703654.899999991</v>
      </c>
      <c r="F9" s="70">
        <f t="shared" si="0"/>
        <v>86696981.859999985</v>
      </c>
      <c r="G9" s="70">
        <f t="shared" si="0"/>
        <v>40760009.010000005</v>
      </c>
    </row>
    <row r="10" spans="1:7" x14ac:dyDescent="0.25">
      <c r="A10" s="53" t="s">
        <v>364</v>
      </c>
      <c r="B10" s="71">
        <f>SUM(B11:B18)</f>
        <v>121934563.02000001</v>
      </c>
      <c r="C10" s="71">
        <f t="shared" ref="C10:F10" si="1">SUM(C11:C18)</f>
        <v>5529100.8899999876</v>
      </c>
      <c r="D10" s="71">
        <f t="shared" si="1"/>
        <v>127463663.90999998</v>
      </c>
      <c r="E10" s="71">
        <f t="shared" si="1"/>
        <v>86703654.899999991</v>
      </c>
      <c r="F10" s="71">
        <f t="shared" si="1"/>
        <v>86696981.859999985</v>
      </c>
      <c r="G10" s="71">
        <f>SUM(G11:G18)</f>
        <v>40760009.010000005</v>
      </c>
    </row>
    <row r="11" spans="1:7" x14ac:dyDescent="0.25">
      <c r="A11" s="63" t="s">
        <v>365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</row>
    <row r="12" spans="1:7" x14ac:dyDescent="0.25">
      <c r="A12" s="63" t="s">
        <v>366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</row>
    <row r="13" spans="1:7" x14ac:dyDescent="0.25">
      <c r="A13" s="63" t="s">
        <v>367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</row>
    <row r="14" spans="1:7" x14ac:dyDescent="0.25">
      <c r="A14" s="63" t="s">
        <v>368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</row>
    <row r="15" spans="1:7" x14ac:dyDescent="0.25">
      <c r="A15" s="63" t="s">
        <v>369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</row>
    <row r="16" spans="1:7" x14ac:dyDescent="0.25">
      <c r="A16" s="63" t="s">
        <v>370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</row>
    <row r="17" spans="1:7" x14ac:dyDescent="0.25">
      <c r="A17" s="63" t="s">
        <v>371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</row>
    <row r="18" spans="1:7" x14ac:dyDescent="0.25">
      <c r="A18" s="63" t="s">
        <v>372</v>
      </c>
      <c r="B18" s="72">
        <v>121934563.02000001</v>
      </c>
      <c r="C18" s="72">
        <v>5529100.8899999876</v>
      </c>
      <c r="D18" s="72">
        <v>127463663.90999998</v>
      </c>
      <c r="E18" s="72">
        <v>86703654.899999991</v>
      </c>
      <c r="F18" s="72">
        <v>86696981.859999985</v>
      </c>
      <c r="G18" s="72">
        <v>40760009.010000005</v>
      </c>
    </row>
    <row r="19" spans="1:7" x14ac:dyDescent="0.25">
      <c r="A19" s="53" t="s">
        <v>373</v>
      </c>
      <c r="B19" s="71">
        <f>SUM(B20:B26)</f>
        <v>0</v>
      </c>
      <c r="C19" s="71">
        <f t="shared" ref="C19:F19" si="2">SUM(C20:C26)</f>
        <v>0</v>
      </c>
      <c r="D19" s="71">
        <f t="shared" si="2"/>
        <v>0</v>
      </c>
      <c r="E19" s="71">
        <f t="shared" si="2"/>
        <v>0</v>
      </c>
      <c r="F19" s="71">
        <f t="shared" si="2"/>
        <v>0</v>
      </c>
      <c r="G19" s="71">
        <f>SUM(G20:G26)</f>
        <v>0</v>
      </c>
    </row>
    <row r="20" spans="1:7" x14ac:dyDescent="0.25">
      <c r="A20" s="63" t="s">
        <v>374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</row>
    <row r="21" spans="1:7" x14ac:dyDescent="0.25">
      <c r="A21" s="63" t="s">
        <v>375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</row>
    <row r="22" spans="1:7" x14ac:dyDescent="0.25">
      <c r="A22" s="63" t="s">
        <v>376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</row>
    <row r="23" spans="1:7" x14ac:dyDescent="0.25">
      <c r="A23" s="63" t="s">
        <v>377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</row>
    <row r="24" spans="1:7" x14ac:dyDescent="0.25">
      <c r="A24" s="63" t="s">
        <v>378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</row>
    <row r="25" spans="1:7" x14ac:dyDescent="0.25">
      <c r="A25" s="63" t="s">
        <v>379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</row>
    <row r="26" spans="1:7" x14ac:dyDescent="0.25">
      <c r="A26" s="63" t="s">
        <v>380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3">SUM(C28:C36)</f>
        <v>0</v>
      </c>
      <c r="D27" s="71">
        <f t="shared" si="3"/>
        <v>0</v>
      </c>
      <c r="E27" s="71">
        <f t="shared" si="3"/>
        <v>0</v>
      </c>
      <c r="F27" s="71">
        <f t="shared" si="3"/>
        <v>0</v>
      </c>
      <c r="G27" s="71">
        <f>SUM(G28:G36)</f>
        <v>0</v>
      </c>
    </row>
    <row r="28" spans="1:7" x14ac:dyDescent="0.25">
      <c r="A28" s="69" t="s">
        <v>382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</row>
    <row r="29" spans="1:7" x14ac:dyDescent="0.25">
      <c r="A29" s="63" t="s">
        <v>383</v>
      </c>
      <c r="B29" s="71">
        <v>0</v>
      </c>
      <c r="C29" s="71">
        <v>0</v>
      </c>
      <c r="D29" s="71">
        <v>0</v>
      </c>
      <c r="E29" s="71">
        <v>0</v>
      </c>
      <c r="F29" s="71">
        <v>0</v>
      </c>
      <c r="G29" s="71">
        <v>0</v>
      </c>
    </row>
    <row r="30" spans="1:7" x14ac:dyDescent="0.25">
      <c r="A30" s="63" t="s">
        <v>384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1">
        <v>0</v>
      </c>
    </row>
    <row r="31" spans="1:7" x14ac:dyDescent="0.25">
      <c r="A31" s="63" t="s">
        <v>385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</row>
    <row r="32" spans="1:7" x14ac:dyDescent="0.25">
      <c r="A32" s="63" t="s">
        <v>386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1">
        <v>0</v>
      </c>
    </row>
    <row r="33" spans="1:7" x14ac:dyDescent="0.25">
      <c r="A33" s="63" t="s">
        <v>387</v>
      </c>
      <c r="B33" s="71">
        <v>0</v>
      </c>
      <c r="C33" s="71">
        <v>0</v>
      </c>
      <c r="D33" s="71">
        <v>0</v>
      </c>
      <c r="E33" s="71">
        <v>0</v>
      </c>
      <c r="F33" s="71">
        <v>0</v>
      </c>
      <c r="G33" s="71">
        <v>0</v>
      </c>
    </row>
    <row r="34" spans="1:7" x14ac:dyDescent="0.25">
      <c r="A34" s="63" t="s">
        <v>388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1">
        <v>0</v>
      </c>
    </row>
    <row r="35" spans="1:7" x14ac:dyDescent="0.25">
      <c r="A35" s="63" t="s">
        <v>389</v>
      </c>
      <c r="B35" s="71">
        <v>0</v>
      </c>
      <c r="C35" s="71">
        <v>0</v>
      </c>
      <c r="D35" s="71">
        <v>0</v>
      </c>
      <c r="E35" s="71">
        <v>0</v>
      </c>
      <c r="F35" s="71">
        <v>0</v>
      </c>
      <c r="G35" s="71">
        <v>0</v>
      </c>
    </row>
    <row r="36" spans="1:7" x14ac:dyDescent="0.25">
      <c r="A36" s="63" t="s">
        <v>390</v>
      </c>
      <c r="B36" s="71">
        <v>0</v>
      </c>
      <c r="C36" s="71">
        <v>0</v>
      </c>
      <c r="D36" s="71">
        <v>0</v>
      </c>
      <c r="E36" s="71">
        <v>0</v>
      </c>
      <c r="F36" s="71">
        <v>0</v>
      </c>
      <c r="G36" s="71">
        <v>0</v>
      </c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4">SUM(C38:C41)</f>
        <v>0</v>
      </c>
      <c r="D37" s="71">
        <f t="shared" si="4"/>
        <v>0</v>
      </c>
      <c r="E37" s="71">
        <f t="shared" si="4"/>
        <v>0</v>
      </c>
      <c r="F37" s="71">
        <f t="shared" si="4"/>
        <v>0</v>
      </c>
      <c r="G37" s="71">
        <f>SUM(G38:G41)</f>
        <v>0</v>
      </c>
    </row>
    <row r="38" spans="1:7" x14ac:dyDescent="0.25">
      <c r="A38" s="69" t="s">
        <v>391</v>
      </c>
      <c r="B38" s="71">
        <v>0</v>
      </c>
      <c r="C38" s="71">
        <v>0</v>
      </c>
      <c r="D38" s="71">
        <v>0</v>
      </c>
      <c r="E38" s="71">
        <v>0</v>
      </c>
      <c r="F38" s="71">
        <v>0</v>
      </c>
      <c r="G38" s="71">
        <v>0</v>
      </c>
    </row>
    <row r="39" spans="1:7" ht="30" x14ac:dyDescent="0.25">
      <c r="A39" s="69" t="s">
        <v>392</v>
      </c>
      <c r="B39" s="71">
        <v>0</v>
      </c>
      <c r="C39" s="71">
        <v>0</v>
      </c>
      <c r="D39" s="71">
        <v>0</v>
      </c>
      <c r="E39" s="71">
        <v>0</v>
      </c>
      <c r="F39" s="71">
        <v>0</v>
      </c>
      <c r="G39" s="71">
        <v>0</v>
      </c>
    </row>
    <row r="40" spans="1:7" x14ac:dyDescent="0.25">
      <c r="A40" s="69" t="s">
        <v>393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</row>
    <row r="41" spans="1:7" x14ac:dyDescent="0.25">
      <c r="A41" s="69" t="s">
        <v>394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0</v>
      </c>
      <c r="C43" s="73">
        <f t="shared" ref="C43:G43" si="5">SUM(C44,C53,C61,C71)</f>
        <v>9542755.2299999986</v>
      </c>
      <c r="D43" s="73">
        <f t="shared" si="5"/>
        <v>9542755.2299999986</v>
      </c>
      <c r="E43" s="73">
        <f t="shared" si="5"/>
        <v>8689284.6199999992</v>
      </c>
      <c r="F43" s="73">
        <f t="shared" si="5"/>
        <v>8689284.6199999992</v>
      </c>
      <c r="G43" s="73">
        <f t="shared" si="5"/>
        <v>853470.6100000001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6">SUM(C45:C52)</f>
        <v>0</v>
      </c>
      <c r="D44" s="72">
        <f t="shared" si="6"/>
        <v>0</v>
      </c>
      <c r="E44" s="72">
        <f t="shared" si="6"/>
        <v>0</v>
      </c>
      <c r="F44" s="72">
        <f t="shared" si="6"/>
        <v>0</v>
      </c>
      <c r="G44" s="72">
        <f t="shared" si="6"/>
        <v>0</v>
      </c>
    </row>
    <row r="45" spans="1:7" x14ac:dyDescent="0.25">
      <c r="A45" s="69" t="s">
        <v>365</v>
      </c>
      <c r="B45" s="72">
        <v>0</v>
      </c>
      <c r="C45" s="72">
        <v>0</v>
      </c>
      <c r="D45" s="72">
        <v>0</v>
      </c>
      <c r="E45" s="72">
        <v>0</v>
      </c>
      <c r="F45" s="72">
        <v>0</v>
      </c>
      <c r="G45" s="72">
        <v>0</v>
      </c>
    </row>
    <row r="46" spans="1:7" x14ac:dyDescent="0.25">
      <c r="A46" s="69" t="s">
        <v>366</v>
      </c>
      <c r="B46" s="72">
        <v>0</v>
      </c>
      <c r="C46" s="72">
        <v>0</v>
      </c>
      <c r="D46" s="72">
        <v>0</v>
      </c>
      <c r="E46" s="72">
        <v>0</v>
      </c>
      <c r="F46" s="72">
        <v>0</v>
      </c>
      <c r="G46" s="72">
        <v>0</v>
      </c>
    </row>
    <row r="47" spans="1:7" x14ac:dyDescent="0.25">
      <c r="A47" s="69" t="s">
        <v>367</v>
      </c>
      <c r="B47" s="72">
        <v>0</v>
      </c>
      <c r="C47" s="72">
        <v>0</v>
      </c>
      <c r="D47" s="72">
        <v>0</v>
      </c>
      <c r="E47" s="72">
        <v>0</v>
      </c>
      <c r="F47" s="72">
        <v>0</v>
      </c>
      <c r="G47" s="72">
        <v>0</v>
      </c>
    </row>
    <row r="48" spans="1:7" x14ac:dyDescent="0.25">
      <c r="A48" s="69" t="s">
        <v>368</v>
      </c>
      <c r="B48" s="72">
        <v>0</v>
      </c>
      <c r="C48" s="72">
        <v>0</v>
      </c>
      <c r="D48" s="72">
        <v>0</v>
      </c>
      <c r="E48" s="72">
        <v>0</v>
      </c>
      <c r="F48" s="72">
        <v>0</v>
      </c>
      <c r="G48" s="72">
        <v>0</v>
      </c>
    </row>
    <row r="49" spans="1:7" x14ac:dyDescent="0.25">
      <c r="A49" s="69" t="s">
        <v>369</v>
      </c>
      <c r="B49" s="72">
        <v>0</v>
      </c>
      <c r="C49" s="72">
        <v>0</v>
      </c>
      <c r="D49" s="72">
        <v>0</v>
      </c>
      <c r="E49" s="72">
        <v>0</v>
      </c>
      <c r="F49" s="72">
        <v>0</v>
      </c>
      <c r="G49" s="72">
        <v>0</v>
      </c>
    </row>
    <row r="50" spans="1:7" x14ac:dyDescent="0.25">
      <c r="A50" s="69" t="s">
        <v>370</v>
      </c>
      <c r="B50" s="72">
        <v>0</v>
      </c>
      <c r="C50" s="72">
        <v>0</v>
      </c>
      <c r="D50" s="72">
        <v>0</v>
      </c>
      <c r="E50" s="72">
        <v>0</v>
      </c>
      <c r="F50" s="72">
        <v>0</v>
      </c>
      <c r="G50" s="72">
        <v>0</v>
      </c>
    </row>
    <row r="51" spans="1:7" x14ac:dyDescent="0.25">
      <c r="A51" s="69" t="s">
        <v>371</v>
      </c>
      <c r="B51" s="72">
        <v>0</v>
      </c>
      <c r="C51" s="72">
        <v>0</v>
      </c>
      <c r="D51" s="72">
        <v>0</v>
      </c>
      <c r="E51" s="72">
        <v>0</v>
      </c>
      <c r="F51" s="72">
        <v>0</v>
      </c>
      <c r="G51" s="72">
        <v>0</v>
      </c>
    </row>
    <row r="52" spans="1:7" x14ac:dyDescent="0.25">
      <c r="A52" s="69" t="s">
        <v>372</v>
      </c>
      <c r="B52" s="72">
        <v>0</v>
      </c>
      <c r="C52" s="72">
        <v>0</v>
      </c>
      <c r="D52" s="72">
        <v>0</v>
      </c>
      <c r="E52" s="72">
        <v>0</v>
      </c>
      <c r="F52" s="72">
        <v>0</v>
      </c>
      <c r="G52" s="72">
        <v>0</v>
      </c>
    </row>
    <row r="53" spans="1:7" x14ac:dyDescent="0.25">
      <c r="A53" s="53" t="s">
        <v>373</v>
      </c>
      <c r="B53" s="71">
        <f>SUM(B54:B60)</f>
        <v>0</v>
      </c>
      <c r="C53" s="71">
        <f t="shared" ref="C53:G53" si="7">SUM(C54:C60)</f>
        <v>9542755.2299999986</v>
      </c>
      <c r="D53" s="71">
        <f t="shared" si="7"/>
        <v>9542755.2299999986</v>
      </c>
      <c r="E53" s="71">
        <f t="shared" si="7"/>
        <v>8689284.6199999992</v>
      </c>
      <c r="F53" s="71">
        <f t="shared" si="7"/>
        <v>8689284.6199999992</v>
      </c>
      <c r="G53" s="71">
        <f t="shared" si="7"/>
        <v>853470.6100000001</v>
      </c>
    </row>
    <row r="54" spans="1:7" x14ac:dyDescent="0.25">
      <c r="A54" s="69" t="s">
        <v>374</v>
      </c>
      <c r="B54" s="71">
        <v>0</v>
      </c>
      <c r="C54" s="71">
        <v>0</v>
      </c>
      <c r="D54" s="71">
        <v>0</v>
      </c>
      <c r="E54" s="71">
        <v>0</v>
      </c>
      <c r="F54" s="71">
        <v>0</v>
      </c>
      <c r="G54" s="71">
        <v>0</v>
      </c>
    </row>
    <row r="55" spans="1:7" x14ac:dyDescent="0.25">
      <c r="A55" s="69" t="s">
        <v>375</v>
      </c>
      <c r="B55" s="71">
        <v>0</v>
      </c>
      <c r="C55" s="71">
        <v>0</v>
      </c>
      <c r="D55" s="71">
        <v>0</v>
      </c>
      <c r="E55" s="71">
        <v>0</v>
      </c>
      <c r="F55" s="71">
        <v>0</v>
      </c>
      <c r="G55" s="71">
        <v>0</v>
      </c>
    </row>
    <row r="56" spans="1:7" x14ac:dyDescent="0.25">
      <c r="A56" s="69" t="s">
        <v>376</v>
      </c>
      <c r="B56" s="71">
        <v>0</v>
      </c>
      <c r="C56" s="71">
        <v>0</v>
      </c>
      <c r="D56" s="71">
        <v>0</v>
      </c>
      <c r="E56" s="71">
        <v>0</v>
      </c>
      <c r="F56" s="71">
        <v>0</v>
      </c>
      <c r="G56" s="71">
        <v>0</v>
      </c>
    </row>
    <row r="57" spans="1:7" x14ac:dyDescent="0.25">
      <c r="A57" s="48" t="s">
        <v>377</v>
      </c>
      <c r="B57" s="71">
        <v>0</v>
      </c>
      <c r="C57" s="71">
        <v>0</v>
      </c>
      <c r="D57" s="71">
        <v>0</v>
      </c>
      <c r="E57" s="71">
        <v>0</v>
      </c>
      <c r="F57" s="71">
        <v>0</v>
      </c>
      <c r="G57" s="71">
        <v>0</v>
      </c>
    </row>
    <row r="58" spans="1:7" x14ac:dyDescent="0.25">
      <c r="A58" s="69" t="s">
        <v>378</v>
      </c>
      <c r="B58" s="71">
        <v>0</v>
      </c>
      <c r="C58" s="71">
        <v>0</v>
      </c>
      <c r="D58" s="71">
        <v>0</v>
      </c>
      <c r="E58" s="71">
        <v>0</v>
      </c>
      <c r="F58" s="71">
        <v>0</v>
      </c>
      <c r="G58" s="71">
        <v>0</v>
      </c>
    </row>
    <row r="59" spans="1:7" x14ac:dyDescent="0.25">
      <c r="A59" s="69" t="s">
        <v>379</v>
      </c>
      <c r="B59" s="71">
        <v>0</v>
      </c>
      <c r="C59" s="149">
        <v>9542755.2299999986</v>
      </c>
      <c r="D59" s="149">
        <v>9542755.2299999986</v>
      </c>
      <c r="E59" s="149">
        <v>8689284.6199999992</v>
      </c>
      <c r="F59" s="149">
        <v>8689284.6199999992</v>
      </c>
      <c r="G59" s="149">
        <v>853470.6100000001</v>
      </c>
    </row>
    <row r="60" spans="1:7" x14ac:dyDescent="0.25">
      <c r="A60" s="69" t="s">
        <v>380</v>
      </c>
      <c r="B60" s="71">
        <v>0</v>
      </c>
      <c r="C60" s="71">
        <v>0</v>
      </c>
      <c r="D60" s="71">
        <v>0</v>
      </c>
      <c r="E60" s="71">
        <v>0</v>
      </c>
      <c r="F60" s="71">
        <v>0</v>
      </c>
      <c r="G60" s="71"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8">SUM(C62:C70)</f>
        <v>0</v>
      </c>
      <c r="D61" s="71">
        <f t="shared" si="8"/>
        <v>0</v>
      </c>
      <c r="E61" s="71">
        <f t="shared" si="8"/>
        <v>0</v>
      </c>
      <c r="F61" s="71">
        <f t="shared" si="8"/>
        <v>0</v>
      </c>
      <c r="G61" s="71">
        <f t="shared" si="8"/>
        <v>0</v>
      </c>
    </row>
    <row r="62" spans="1:7" x14ac:dyDescent="0.25">
      <c r="A62" s="69" t="s">
        <v>382</v>
      </c>
      <c r="B62" s="71">
        <v>0</v>
      </c>
      <c r="C62" s="71">
        <v>0</v>
      </c>
      <c r="D62" s="71">
        <v>0</v>
      </c>
      <c r="E62" s="71">
        <v>0</v>
      </c>
      <c r="F62" s="71">
        <v>0</v>
      </c>
      <c r="G62" s="71">
        <v>0</v>
      </c>
    </row>
    <row r="63" spans="1:7" x14ac:dyDescent="0.25">
      <c r="A63" s="69" t="s">
        <v>383</v>
      </c>
      <c r="B63" s="71">
        <v>0</v>
      </c>
      <c r="C63" s="71">
        <v>0</v>
      </c>
      <c r="D63" s="71">
        <v>0</v>
      </c>
      <c r="E63" s="71">
        <v>0</v>
      </c>
      <c r="F63" s="71">
        <v>0</v>
      </c>
      <c r="G63" s="71">
        <v>0</v>
      </c>
    </row>
    <row r="64" spans="1:7" x14ac:dyDescent="0.25">
      <c r="A64" s="69" t="s">
        <v>384</v>
      </c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1">
        <v>0</v>
      </c>
    </row>
    <row r="65" spans="1:8" x14ac:dyDescent="0.25">
      <c r="A65" s="69" t="s">
        <v>385</v>
      </c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1">
        <v>0</v>
      </c>
    </row>
    <row r="66" spans="1:8" x14ac:dyDescent="0.25">
      <c r="A66" s="69" t="s">
        <v>386</v>
      </c>
      <c r="B66" s="71">
        <v>0</v>
      </c>
      <c r="C66" s="71">
        <v>0</v>
      </c>
      <c r="D66" s="71">
        <v>0</v>
      </c>
      <c r="E66" s="71">
        <v>0</v>
      </c>
      <c r="F66" s="71">
        <v>0</v>
      </c>
      <c r="G66" s="71">
        <v>0</v>
      </c>
    </row>
    <row r="67" spans="1:8" x14ac:dyDescent="0.25">
      <c r="A67" s="69" t="s">
        <v>387</v>
      </c>
      <c r="B67" s="71">
        <v>0</v>
      </c>
      <c r="C67" s="71">
        <v>0</v>
      </c>
      <c r="D67" s="71">
        <v>0</v>
      </c>
      <c r="E67" s="71">
        <v>0</v>
      </c>
      <c r="F67" s="71">
        <v>0</v>
      </c>
      <c r="G67" s="71">
        <v>0</v>
      </c>
    </row>
    <row r="68" spans="1:8" x14ac:dyDescent="0.25">
      <c r="A68" s="69" t="s">
        <v>388</v>
      </c>
      <c r="B68" s="71">
        <v>0</v>
      </c>
      <c r="C68" s="71">
        <v>0</v>
      </c>
      <c r="D68" s="71">
        <v>0</v>
      </c>
      <c r="E68" s="71">
        <v>0</v>
      </c>
      <c r="F68" s="71">
        <v>0</v>
      </c>
      <c r="G68" s="71">
        <v>0</v>
      </c>
    </row>
    <row r="69" spans="1:8" x14ac:dyDescent="0.25">
      <c r="A69" s="69" t="s">
        <v>389</v>
      </c>
      <c r="B69" s="71">
        <v>0</v>
      </c>
      <c r="C69" s="71">
        <v>0</v>
      </c>
      <c r="D69" s="71">
        <v>0</v>
      </c>
      <c r="E69" s="71">
        <v>0</v>
      </c>
      <c r="F69" s="71">
        <v>0</v>
      </c>
      <c r="G69" s="71">
        <v>0</v>
      </c>
    </row>
    <row r="70" spans="1:8" x14ac:dyDescent="0.25">
      <c r="A70" s="69" t="s">
        <v>390</v>
      </c>
      <c r="B70" s="71">
        <v>0</v>
      </c>
      <c r="C70" s="71">
        <v>0</v>
      </c>
      <c r="D70" s="71">
        <v>0</v>
      </c>
      <c r="E70" s="71">
        <v>0</v>
      </c>
      <c r="F70" s="71">
        <v>0</v>
      </c>
      <c r="G70" s="71">
        <v>0</v>
      </c>
    </row>
    <row r="71" spans="1:8" x14ac:dyDescent="0.25">
      <c r="A71" s="64" t="s">
        <v>3299</v>
      </c>
      <c r="B71" s="74">
        <f>SUM(B72:B75)</f>
        <v>0</v>
      </c>
      <c r="C71" s="74">
        <f t="shared" ref="C71:F71" si="9">SUM(C72:C75)</f>
        <v>0</v>
      </c>
      <c r="D71" s="74">
        <f t="shared" si="9"/>
        <v>0</v>
      </c>
      <c r="E71" s="74">
        <f t="shared" si="9"/>
        <v>0</v>
      </c>
      <c r="F71" s="74">
        <f t="shared" si="9"/>
        <v>0</v>
      </c>
      <c r="G71" s="74">
        <f>SUM(G72:G75)</f>
        <v>0</v>
      </c>
    </row>
    <row r="72" spans="1:8" x14ac:dyDescent="0.25">
      <c r="A72" s="69" t="s">
        <v>391</v>
      </c>
      <c r="B72" s="71">
        <v>0</v>
      </c>
      <c r="C72" s="71">
        <v>0</v>
      </c>
      <c r="D72" s="71">
        <v>0</v>
      </c>
      <c r="E72" s="71">
        <v>0</v>
      </c>
      <c r="F72" s="71">
        <v>0</v>
      </c>
      <c r="G72" s="71">
        <v>0</v>
      </c>
    </row>
    <row r="73" spans="1:8" ht="30" x14ac:dyDescent="0.25">
      <c r="A73" s="69" t="s">
        <v>392</v>
      </c>
      <c r="B73" s="71">
        <v>0</v>
      </c>
      <c r="C73" s="71">
        <v>0</v>
      </c>
      <c r="D73" s="71">
        <v>0</v>
      </c>
      <c r="E73" s="71">
        <v>0</v>
      </c>
      <c r="F73" s="71">
        <v>0</v>
      </c>
      <c r="G73" s="71">
        <v>0</v>
      </c>
    </row>
    <row r="74" spans="1:8" x14ac:dyDescent="0.25">
      <c r="A74" s="69" t="s">
        <v>393</v>
      </c>
      <c r="B74" s="71">
        <v>0</v>
      </c>
      <c r="C74" s="71">
        <v>0</v>
      </c>
      <c r="D74" s="71">
        <v>0</v>
      </c>
      <c r="E74" s="71">
        <v>0</v>
      </c>
      <c r="F74" s="71">
        <v>0</v>
      </c>
      <c r="G74" s="71">
        <v>0</v>
      </c>
    </row>
    <row r="75" spans="1:8" x14ac:dyDescent="0.25">
      <c r="A75" s="69" t="s">
        <v>394</v>
      </c>
      <c r="B75" s="71">
        <v>0</v>
      </c>
      <c r="C75" s="71">
        <v>0</v>
      </c>
      <c r="D75" s="71">
        <v>0</v>
      </c>
      <c r="E75" s="71">
        <v>0</v>
      </c>
      <c r="F75" s="71">
        <v>0</v>
      </c>
      <c r="G75" s="71"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121934563.02000001</v>
      </c>
      <c r="C77" s="73">
        <f t="shared" ref="C77:F77" si="10">C43+C9</f>
        <v>15071856.119999986</v>
      </c>
      <c r="D77" s="73">
        <f t="shared" si="10"/>
        <v>137006419.13999999</v>
      </c>
      <c r="E77" s="73">
        <f t="shared" si="10"/>
        <v>95392939.519999996</v>
      </c>
      <c r="F77" s="73">
        <f t="shared" si="10"/>
        <v>95386266.479999989</v>
      </c>
      <c r="G77" s="73">
        <f>G43+G9</f>
        <v>41613479.620000005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121934563.02000001</v>
      </c>
      <c r="Q2" s="18">
        <f>'Formato 6 c)'!C9</f>
        <v>5529100.8899999876</v>
      </c>
      <c r="R2" s="18">
        <f>'Formato 6 c)'!D9</f>
        <v>127463663.90999998</v>
      </c>
      <c r="S2" s="18">
        <f>'Formato 6 c)'!E9</f>
        <v>86703654.899999991</v>
      </c>
      <c r="T2" s="18">
        <f>'Formato 6 c)'!F9</f>
        <v>86696981.859999985</v>
      </c>
      <c r="U2" s="18">
        <f>'Formato 6 c)'!G9</f>
        <v>40760009.010000005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121934563.02000001</v>
      </c>
      <c r="Q3" s="18">
        <f>'Formato 6 c)'!C10</f>
        <v>5529100.8899999876</v>
      </c>
      <c r="R3" s="18">
        <f>'Formato 6 c)'!D10</f>
        <v>127463663.90999998</v>
      </c>
      <c r="S3" s="18">
        <f>'Formato 6 c)'!E10</f>
        <v>86703654.899999991</v>
      </c>
      <c r="T3" s="18">
        <f>'Formato 6 c)'!F10</f>
        <v>86696981.859999985</v>
      </c>
      <c r="U3" s="18">
        <f>'Formato 6 c)'!G10</f>
        <v>40760009.010000005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121934563.02000001</v>
      </c>
      <c r="Q11" s="18">
        <f>'Formato 6 c)'!C18</f>
        <v>5529100.8899999876</v>
      </c>
      <c r="R11" s="18">
        <f>'Formato 6 c)'!D18</f>
        <v>127463663.90999998</v>
      </c>
      <c r="S11" s="18">
        <f>'Formato 6 c)'!E18</f>
        <v>86703654.899999991</v>
      </c>
      <c r="T11" s="18">
        <f>'Formato 6 c)'!F18</f>
        <v>86696981.859999985</v>
      </c>
      <c r="U11" s="18">
        <f>'Formato 6 c)'!G18</f>
        <v>40760009.010000005</v>
      </c>
    </row>
    <row r="12" spans="1:25" x14ac:dyDescent="0.2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0</v>
      </c>
      <c r="Q12" s="18">
        <f>'Formato 6 c)'!C19</f>
        <v>0</v>
      </c>
      <c r="R12" s="18">
        <f>'Formato 6 c)'!D19</f>
        <v>0</v>
      </c>
      <c r="S12" s="18">
        <f>'Formato 6 c)'!E19</f>
        <v>0</v>
      </c>
      <c r="T12" s="18">
        <f>'Formato 6 c)'!F19</f>
        <v>0</v>
      </c>
      <c r="U12" s="18">
        <f>'Formato 6 c)'!G19</f>
        <v>0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x14ac:dyDescent="0.2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x14ac:dyDescent="0.2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x14ac:dyDescent="0.2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x14ac:dyDescent="0.2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x14ac:dyDescent="0.2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9542755.2299999986</v>
      </c>
      <c r="R35" s="18">
        <f>'Formato 6 c)'!D43</f>
        <v>9542755.2299999986</v>
      </c>
      <c r="S35" s="18">
        <f>'Formato 6 c)'!E43</f>
        <v>8689284.6199999992</v>
      </c>
      <c r="T35" s="18">
        <f>'Formato 6 c)'!F43</f>
        <v>8689284.6199999992</v>
      </c>
      <c r="U35" s="18">
        <f>'Formato 6 c)'!G43</f>
        <v>853470.6100000001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9542755.2299999986</v>
      </c>
      <c r="R45" s="18">
        <f>'Formato 6 c)'!D53</f>
        <v>9542755.2299999986</v>
      </c>
      <c r="S45" s="18">
        <f>'Formato 6 c)'!E53</f>
        <v>8689284.6199999992</v>
      </c>
      <c r="T45" s="18">
        <f>'Formato 6 c)'!F53</f>
        <v>8689284.6199999992</v>
      </c>
      <c r="U45" s="18">
        <f>'Formato 6 c)'!G53</f>
        <v>853470.6100000001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9542755.2299999986</v>
      </c>
      <c r="R51" s="18">
        <f>'Formato 6 c)'!D59</f>
        <v>9542755.2299999986</v>
      </c>
      <c r="S51" s="18">
        <f>'Formato 6 c)'!E59</f>
        <v>8689284.6199999992</v>
      </c>
      <c r="T51" s="18">
        <f>'Formato 6 c)'!F59</f>
        <v>8689284.6199999992</v>
      </c>
      <c r="U51" s="18">
        <f>'Formato 6 c)'!G59</f>
        <v>853470.6100000001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121934563.02000001</v>
      </c>
      <c r="Q68" s="18">
        <f>'Formato 6 c)'!C77</f>
        <v>15071856.119999986</v>
      </c>
      <c r="R68" s="18">
        <f>'Formato 6 c)'!D77</f>
        <v>137006419.13999999</v>
      </c>
      <c r="S68" s="18">
        <f>'Formato 6 c)'!E77</f>
        <v>95392939.519999996</v>
      </c>
      <c r="T68" s="18">
        <f>'Formato 6 c)'!F77</f>
        <v>95386266.479999989</v>
      </c>
      <c r="U68" s="18">
        <f>'Formato 6 c)'!G77</f>
        <v>41613479.620000005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Sistema para el Desarrollo Integral de la Familia en el Municipio de Leon Guanajuato, Gobierno del Estado de Guanajuato</v>
      </c>
    </row>
    <row r="7" spans="2:3" ht="14.25" x14ac:dyDescent="0.45">
      <c r="C7" t="str">
        <f>CONCATENATE(ENTE_PUBLICO," (a)")</f>
        <v>Sistema para el Desarrollo Integral de la Familia en el Municipio de Leon Guanajuato,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25">
      <c r="B10" t="s">
        <v>796</v>
      </c>
      <c r="C10" s="24" t="s">
        <v>1147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León, Gobierno del Estado de Guanajuato</v>
      </c>
    </row>
    <row r="12" spans="2:3" x14ac:dyDescent="0.25">
      <c r="B12" t="s">
        <v>794</v>
      </c>
      <c r="C12" s="24">
        <v>2018</v>
      </c>
    </row>
    <row r="14" spans="2:3" ht="14.25" x14ac:dyDescent="0.45">
      <c r="B14" t="s">
        <v>793</v>
      </c>
      <c r="C14" s="24" t="s">
        <v>3303</v>
      </c>
    </row>
    <row r="15" spans="2:3" ht="14.25" x14ac:dyDescent="0.45">
      <c r="C15" s="24">
        <v>3</v>
      </c>
    </row>
    <row r="16" spans="2:3" ht="14.25" x14ac:dyDescent="0.45">
      <c r="C16" s="24" t="s">
        <v>3304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septiembre de 2018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septiembre de 2018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septiembre de 2018 (m = g – l)</v>
      </c>
    </row>
    <row r="20" spans="4:9" ht="60" x14ac:dyDescent="0.25">
      <c r="D20" s="21" t="str">
        <f>CONCATENATE(ANIO_INFORME, " (d)")</f>
        <v>2018 (d)</v>
      </c>
      <c r="E20" s="22" t="str">
        <f>CONCATENATE("31 de diciembre de ",ANIO_INFORME-1, " (e)")</f>
        <v>31 de diciembre de 2017 (e)</v>
      </c>
      <c r="F20" s="31" t="str">
        <f>CONCATENATE("Saldo al 31 de diciembre de ",ANIO_INFORME-1, " (d)")</f>
        <v>Saldo al 31 de diciembre de 2017 (d)</v>
      </c>
    </row>
    <row r="23" spans="4:9" x14ac:dyDescent="0.25">
      <c r="D23" s="33">
        <f>ANIO_INFORME + 1</f>
        <v>2019</v>
      </c>
      <c r="E23" s="34" t="str">
        <f>CONCATENATE(ANIO_INFORME + 2, " (d)")</f>
        <v>2020 (d)</v>
      </c>
      <c r="F23" s="34" t="str">
        <f>CONCATENATE(ANIO_INFORME + 3, " (d)")</f>
        <v>2021 (d)</v>
      </c>
      <c r="G23" s="34" t="str">
        <f>CONCATENATE(ANIO_INFORME + 4, " (d)")</f>
        <v>2022 (d)</v>
      </c>
      <c r="H23" s="34" t="str">
        <f>CONCATENATE(ANIO_INFORME + 5, " (d)")</f>
        <v>2023 (d)</v>
      </c>
      <c r="I23" s="34" t="str">
        <f>CONCATENATE(ANIO_INFORME + 6, " (d)")</f>
        <v>2024 (d)</v>
      </c>
    </row>
    <row r="25" spans="4:9" x14ac:dyDescent="0.25">
      <c r="D25" s="35" t="str">
        <f>CONCATENATE(ANIO_INFORME - 5, " ",CHAR(185)," (c)")</f>
        <v>2013 ¹ (c)</v>
      </c>
      <c r="E25" s="35" t="str">
        <f>CONCATENATE(ANIO_INFORME - 4, " ",CHAR(185)," (c)")</f>
        <v>2014 ¹ (c)</v>
      </c>
      <c r="F25" s="35" t="str">
        <f>CONCATENATE(ANIO_INFORME - 3, " ",CHAR(185)," (c)")</f>
        <v>2015 ¹ (c)</v>
      </c>
      <c r="G25" s="35" t="str">
        <f>CONCATENATE(ANIO_INFORME - 2, " ",CHAR(185)," (c)")</f>
        <v>2016 ¹ (c)</v>
      </c>
      <c r="H25" s="35" t="str">
        <f>CONCATENATE(ANIO_INFORME - 1, " ",CHAR(185)," (c)")</f>
        <v>2017 ¹ (c)</v>
      </c>
      <c r="I25" s="33">
        <f>ANIO_INFORME</f>
        <v>2018</v>
      </c>
    </row>
    <row r="26" spans="4:9" x14ac:dyDescent="0.25">
      <c r="D26" s="92"/>
    </row>
    <row r="29" spans="4:9" x14ac:dyDescent="0.25">
      <c r="D29" t="s">
        <v>3143</v>
      </c>
      <c r="E29" t="s">
        <v>3144</v>
      </c>
    </row>
    <row r="30" spans="4:9" x14ac:dyDescent="0.25">
      <c r="D30" s="140">
        <v>-1.7976931348623099E+100</v>
      </c>
      <c r="E30" s="140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zoomScale="70" zoomScaleNormal="70" workbookViewId="0">
      <selection activeCell="A2" sqref="A2:G2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3" t="s">
        <v>3287</v>
      </c>
      <c r="B1" s="172"/>
      <c r="C1" s="172"/>
      <c r="D1" s="172"/>
      <c r="E1" s="172"/>
      <c r="F1" s="172"/>
      <c r="G1" s="172"/>
    </row>
    <row r="2" spans="1:7" ht="14.25" x14ac:dyDescent="0.45">
      <c r="A2" s="154" t="str">
        <f>ENTE_PUBLICO_A</f>
        <v>Sistema para el Desarrollo Integral de la Familia en el Municipio de Leon Guanajuato, Gobierno del Estado de Guanajuato (a)</v>
      </c>
      <c r="B2" s="155"/>
      <c r="C2" s="155"/>
      <c r="D2" s="155"/>
      <c r="E2" s="155"/>
      <c r="F2" s="155"/>
      <c r="G2" s="156"/>
    </row>
    <row r="3" spans="1:7" x14ac:dyDescent="0.25">
      <c r="A3" s="160" t="s">
        <v>277</v>
      </c>
      <c r="B3" s="161"/>
      <c r="C3" s="161"/>
      <c r="D3" s="161"/>
      <c r="E3" s="161"/>
      <c r="F3" s="161"/>
      <c r="G3" s="162"/>
    </row>
    <row r="4" spans="1:7" x14ac:dyDescent="0.25">
      <c r="A4" s="160" t="s">
        <v>399</v>
      </c>
      <c r="B4" s="161"/>
      <c r="C4" s="161"/>
      <c r="D4" s="161"/>
      <c r="E4" s="161"/>
      <c r="F4" s="161"/>
      <c r="G4" s="162"/>
    </row>
    <row r="5" spans="1:7" ht="14.25" x14ac:dyDescent="0.45">
      <c r="A5" s="160" t="str">
        <f>TRIMESTRE</f>
        <v>Del 1 de enero al 30 de septiembre de 2018 (b)</v>
      </c>
      <c r="B5" s="161"/>
      <c r="C5" s="161"/>
      <c r="D5" s="161"/>
      <c r="E5" s="161"/>
      <c r="F5" s="161"/>
      <c r="G5" s="162"/>
    </row>
    <row r="6" spans="1:7" ht="14.25" x14ac:dyDescent="0.45">
      <c r="A6" s="163" t="s">
        <v>118</v>
      </c>
      <c r="B6" s="164"/>
      <c r="C6" s="164"/>
      <c r="D6" s="164"/>
      <c r="E6" s="164"/>
      <c r="F6" s="164"/>
      <c r="G6" s="165"/>
    </row>
    <row r="7" spans="1:7" x14ac:dyDescent="0.25">
      <c r="A7" s="169" t="s">
        <v>361</v>
      </c>
      <c r="B7" s="174" t="s">
        <v>279</v>
      </c>
      <c r="C7" s="174"/>
      <c r="D7" s="174"/>
      <c r="E7" s="174"/>
      <c r="F7" s="174"/>
      <c r="G7" s="174" t="s">
        <v>280</v>
      </c>
    </row>
    <row r="8" spans="1:7" ht="29.25" customHeight="1" x14ac:dyDescent="0.25">
      <c r="A8" s="170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1"/>
    </row>
    <row r="9" spans="1:7" ht="14.25" x14ac:dyDescent="0.45">
      <c r="A9" s="52" t="s">
        <v>400</v>
      </c>
      <c r="B9" s="66">
        <f>SUM(B10,B11,B12,B15,B16,B19)</f>
        <v>97675746.180000007</v>
      </c>
      <c r="C9" s="66">
        <f t="shared" ref="C9:F9" si="0">SUM(C10,C11,C12,C15,C16,C19)</f>
        <v>31999.999999985099</v>
      </c>
      <c r="D9" s="66">
        <f t="shared" si="0"/>
        <v>97707746.179999992</v>
      </c>
      <c r="E9" s="66">
        <f t="shared" si="0"/>
        <v>68760074.569999993</v>
      </c>
      <c r="F9" s="66">
        <f t="shared" si="0"/>
        <v>68760074.569999993</v>
      </c>
      <c r="G9" s="66">
        <f>SUM(G10,G11,G12,G15,G16,G19)</f>
        <v>28947671.610000003</v>
      </c>
    </row>
    <row r="10" spans="1:7" x14ac:dyDescent="0.25">
      <c r="A10" s="53" t="s">
        <v>401</v>
      </c>
      <c r="B10" s="67">
        <v>97675746.180000007</v>
      </c>
      <c r="C10" s="67">
        <v>31999.999999985099</v>
      </c>
      <c r="D10" s="67">
        <v>97707746.179999992</v>
      </c>
      <c r="E10" s="67">
        <v>68760074.569999993</v>
      </c>
      <c r="F10" s="67">
        <v>68760074.569999993</v>
      </c>
      <c r="G10" s="67">
        <v>28947671.610000003</v>
      </c>
    </row>
    <row r="11" spans="1:7" x14ac:dyDescent="0.25">
      <c r="A11" s="53" t="s">
        <v>402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v>0</v>
      </c>
    </row>
    <row r="12" spans="1:7" x14ac:dyDescent="0.25">
      <c r="A12" s="53" t="s">
        <v>403</v>
      </c>
      <c r="B12" s="67">
        <v>0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</row>
    <row r="13" spans="1:7" x14ac:dyDescent="0.25">
      <c r="A13" s="63" t="s">
        <v>404</v>
      </c>
      <c r="B13" s="67">
        <v>0</v>
      </c>
      <c r="C13" s="67">
        <v>0</v>
      </c>
      <c r="D13" s="67">
        <v>0</v>
      </c>
      <c r="E13" s="67">
        <v>0</v>
      </c>
      <c r="F13" s="67">
        <v>0</v>
      </c>
      <c r="G13" s="67">
        <v>0</v>
      </c>
    </row>
    <row r="14" spans="1:7" x14ac:dyDescent="0.25">
      <c r="A14" s="63" t="s">
        <v>405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v>0</v>
      </c>
    </row>
    <row r="15" spans="1:7" x14ac:dyDescent="0.25">
      <c r="A15" s="53" t="s">
        <v>406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</row>
    <row r="16" spans="1:7" x14ac:dyDescent="0.25">
      <c r="A16" s="64" t="s">
        <v>407</v>
      </c>
      <c r="B16" s="67">
        <v>0</v>
      </c>
      <c r="C16" s="67">
        <v>0</v>
      </c>
      <c r="D16" s="67">
        <v>0</v>
      </c>
      <c r="E16" s="67">
        <v>0</v>
      </c>
      <c r="F16" s="67">
        <v>0</v>
      </c>
      <c r="G16" s="67">
        <v>0</v>
      </c>
    </row>
    <row r="17" spans="1:7" x14ac:dyDescent="0.25">
      <c r="A17" s="63" t="s">
        <v>408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v>0</v>
      </c>
    </row>
    <row r="18" spans="1:7" x14ac:dyDescent="0.25">
      <c r="A18" s="63" t="s">
        <v>409</v>
      </c>
      <c r="B18" s="67">
        <v>0</v>
      </c>
      <c r="C18" s="67">
        <v>0</v>
      </c>
      <c r="D18" s="67">
        <v>0</v>
      </c>
      <c r="E18" s="67">
        <v>0</v>
      </c>
      <c r="F18" s="67">
        <v>0</v>
      </c>
      <c r="G18" s="67">
        <v>0</v>
      </c>
    </row>
    <row r="19" spans="1:7" x14ac:dyDescent="0.25">
      <c r="A19" s="53" t="s">
        <v>410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67">
        <v>0</v>
      </c>
    </row>
    <row r="20" spans="1:7" x14ac:dyDescent="0.25">
      <c r="A20" s="54"/>
      <c r="B20" s="68"/>
      <c r="C20" s="68"/>
      <c r="D20" s="68"/>
      <c r="E20" s="68"/>
      <c r="F20" s="68"/>
      <c r="G20" s="68"/>
    </row>
    <row r="21" spans="1:7" s="24" customFormat="1" x14ac:dyDescent="0.25">
      <c r="A21" s="14" t="s">
        <v>411</v>
      </c>
      <c r="B21" s="66">
        <f>SUM(B22,B23,B24,B27,B28,B31)</f>
        <v>0</v>
      </c>
      <c r="C21" s="66">
        <f t="shared" ref="C21:F21" si="1">SUM(C22,C23,C24,C27,C28,C31)</f>
        <v>220224.94</v>
      </c>
      <c r="D21" s="66">
        <f t="shared" si="1"/>
        <v>220224.94</v>
      </c>
      <c r="E21" s="66">
        <f t="shared" si="1"/>
        <v>220224.94</v>
      </c>
      <c r="F21" s="66">
        <f t="shared" si="1"/>
        <v>220231.94</v>
      </c>
      <c r="G21" s="66">
        <f>SUM(G22,G23,G24,G27,G28,G31)</f>
        <v>0</v>
      </c>
    </row>
    <row r="22" spans="1:7" s="24" customFormat="1" x14ac:dyDescent="0.25">
      <c r="A22" s="53" t="s">
        <v>401</v>
      </c>
      <c r="B22" s="67">
        <v>0</v>
      </c>
      <c r="C22" s="67">
        <v>220224.94</v>
      </c>
      <c r="D22" s="67">
        <v>220224.94</v>
      </c>
      <c r="E22" s="67">
        <v>220224.94</v>
      </c>
      <c r="F22" s="67">
        <v>220224.94</v>
      </c>
      <c r="G22" s="67">
        <f>D22-E22</f>
        <v>0</v>
      </c>
    </row>
    <row r="23" spans="1:7" s="24" customFormat="1" x14ac:dyDescent="0.25">
      <c r="A23" s="53" t="s">
        <v>402</v>
      </c>
      <c r="B23" s="67">
        <v>0</v>
      </c>
      <c r="C23" s="67">
        <v>0</v>
      </c>
      <c r="D23" s="67">
        <v>0</v>
      </c>
      <c r="E23" s="67">
        <v>0</v>
      </c>
      <c r="F23" s="67">
        <v>1</v>
      </c>
      <c r="G23" s="67">
        <f>D23-E23</f>
        <v>0</v>
      </c>
    </row>
    <row r="24" spans="1:7" s="24" customFormat="1" x14ac:dyDescent="0.25">
      <c r="A24" s="53" t="s">
        <v>403</v>
      </c>
      <c r="B24" s="67">
        <f>B25+B26</f>
        <v>0</v>
      </c>
      <c r="C24" s="67">
        <f t="shared" ref="C24:G24" si="2">C25+C26</f>
        <v>0</v>
      </c>
      <c r="D24" s="67">
        <f t="shared" si="2"/>
        <v>0</v>
      </c>
      <c r="E24" s="67">
        <f t="shared" si="2"/>
        <v>0</v>
      </c>
      <c r="F24" s="67">
        <f t="shared" si="2"/>
        <v>2</v>
      </c>
      <c r="G24" s="67">
        <f t="shared" si="2"/>
        <v>0</v>
      </c>
    </row>
    <row r="25" spans="1:7" s="24" customFormat="1" x14ac:dyDescent="0.25">
      <c r="A25" s="63" t="s">
        <v>404</v>
      </c>
      <c r="B25" s="67">
        <v>0</v>
      </c>
      <c r="C25" s="67">
        <v>0</v>
      </c>
      <c r="D25" s="67">
        <v>0</v>
      </c>
      <c r="E25" s="67">
        <v>0</v>
      </c>
      <c r="F25" s="67">
        <v>1</v>
      </c>
      <c r="G25" s="67">
        <f>D25-E25</f>
        <v>0</v>
      </c>
    </row>
    <row r="26" spans="1:7" s="24" customFormat="1" x14ac:dyDescent="0.25">
      <c r="A26" s="63" t="s">
        <v>405</v>
      </c>
      <c r="B26" s="67">
        <v>0</v>
      </c>
      <c r="C26" s="67">
        <v>0</v>
      </c>
      <c r="D26" s="67">
        <v>0</v>
      </c>
      <c r="E26" s="67">
        <v>0</v>
      </c>
      <c r="F26" s="67">
        <v>1</v>
      </c>
      <c r="G26" s="67">
        <f t="shared" ref="G26:G27" si="3">D26-E26</f>
        <v>0</v>
      </c>
    </row>
    <row r="27" spans="1:7" s="24" customFormat="1" x14ac:dyDescent="0.25">
      <c r="A27" s="53" t="s">
        <v>406</v>
      </c>
      <c r="B27" s="67">
        <v>0</v>
      </c>
      <c r="C27" s="67">
        <v>0</v>
      </c>
      <c r="D27" s="67">
        <v>0</v>
      </c>
      <c r="E27" s="67">
        <v>0</v>
      </c>
      <c r="F27" s="67">
        <v>1</v>
      </c>
      <c r="G27" s="67">
        <f t="shared" si="3"/>
        <v>0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4">C29+C30</f>
        <v>0</v>
      </c>
      <c r="D28" s="67">
        <f t="shared" si="4"/>
        <v>0</v>
      </c>
      <c r="E28" s="67">
        <f t="shared" si="4"/>
        <v>0</v>
      </c>
      <c r="F28" s="67">
        <f t="shared" si="4"/>
        <v>2</v>
      </c>
      <c r="G28" s="67">
        <f t="shared" si="4"/>
        <v>0</v>
      </c>
    </row>
    <row r="29" spans="1:7" s="24" customFormat="1" x14ac:dyDescent="0.25">
      <c r="A29" s="63" t="s">
        <v>408</v>
      </c>
      <c r="B29" s="67">
        <v>0</v>
      </c>
      <c r="C29" s="67">
        <v>0</v>
      </c>
      <c r="D29" s="67">
        <v>0</v>
      </c>
      <c r="E29" s="67">
        <v>0</v>
      </c>
      <c r="F29" s="67">
        <v>1</v>
      </c>
      <c r="G29" s="67">
        <f>D29-E29</f>
        <v>0</v>
      </c>
    </row>
    <row r="30" spans="1:7" s="24" customFormat="1" x14ac:dyDescent="0.25">
      <c r="A30" s="63" t="s">
        <v>409</v>
      </c>
      <c r="B30" s="67">
        <v>0</v>
      </c>
      <c r="C30" s="67">
        <v>0</v>
      </c>
      <c r="D30" s="67">
        <v>0</v>
      </c>
      <c r="E30" s="67">
        <v>0</v>
      </c>
      <c r="F30" s="67">
        <v>1</v>
      </c>
      <c r="G30" s="67">
        <f t="shared" ref="G30:G31" si="5">D30-E30</f>
        <v>0</v>
      </c>
    </row>
    <row r="31" spans="1:7" s="24" customFormat="1" x14ac:dyDescent="0.25">
      <c r="A31" s="53" t="s">
        <v>410</v>
      </c>
      <c r="B31" s="67">
        <v>0</v>
      </c>
      <c r="C31" s="67">
        <v>0</v>
      </c>
      <c r="D31" s="67">
        <v>0</v>
      </c>
      <c r="E31" s="67">
        <v>0</v>
      </c>
      <c r="F31" s="67">
        <v>1</v>
      </c>
      <c r="G31" s="67">
        <f t="shared" si="5"/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97675746.180000007</v>
      </c>
      <c r="C33" s="66">
        <f t="shared" ref="C33:G33" si="6">C21+C9</f>
        <v>252224.9399999851</v>
      </c>
      <c r="D33" s="66">
        <f t="shared" si="6"/>
        <v>97927971.11999999</v>
      </c>
      <c r="E33" s="66">
        <f t="shared" si="6"/>
        <v>68980299.50999999</v>
      </c>
      <c r="F33" s="66">
        <f t="shared" si="6"/>
        <v>68980306.50999999</v>
      </c>
      <c r="G33" s="66">
        <f t="shared" si="6"/>
        <v>28947671.610000003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97675746.180000007</v>
      </c>
      <c r="Q2" s="18">
        <f>'Formato 6 d)'!C9</f>
        <v>31999.999999985099</v>
      </c>
      <c r="R2" s="18">
        <f>'Formato 6 d)'!D9</f>
        <v>97707746.179999992</v>
      </c>
      <c r="S2" s="18">
        <f>'Formato 6 d)'!E9</f>
        <v>68760074.569999993</v>
      </c>
      <c r="T2" s="18">
        <f>'Formato 6 d)'!F9</f>
        <v>68760074.569999993</v>
      </c>
      <c r="U2" s="18">
        <f>'Formato 6 d)'!G9</f>
        <v>28947671.610000003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97675746.180000007</v>
      </c>
      <c r="Q3" s="18">
        <f>'Formato 6 d)'!C10</f>
        <v>31999.999999985099</v>
      </c>
      <c r="R3" s="18">
        <f>'Formato 6 d)'!D10</f>
        <v>97707746.179999992</v>
      </c>
      <c r="S3" s="18">
        <f>'Formato 6 d)'!E10</f>
        <v>68760074.569999993</v>
      </c>
      <c r="T3" s="18">
        <f>'Formato 6 d)'!F10</f>
        <v>68760074.569999993</v>
      </c>
      <c r="U3" s="18">
        <f>'Formato 6 d)'!G10</f>
        <v>28947671.610000003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x14ac:dyDescent="0.2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x14ac:dyDescent="0.2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220224.94</v>
      </c>
      <c r="R13" s="18">
        <f>'Formato 6 d)'!D21</f>
        <v>220224.94</v>
      </c>
      <c r="S13" s="18">
        <f>'Formato 6 d)'!E21</f>
        <v>220224.94</v>
      </c>
      <c r="T13" s="18">
        <f>'Formato 6 d)'!F21</f>
        <v>220231.94</v>
      </c>
      <c r="U13" s="18">
        <f>'Formato 6 d)'!G21</f>
        <v>0</v>
      </c>
    </row>
    <row r="14" spans="1:25" x14ac:dyDescent="0.2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220224.94</v>
      </c>
      <c r="R14" s="18">
        <f>'Formato 6 d)'!D22</f>
        <v>220224.94</v>
      </c>
      <c r="S14" s="18">
        <f>'Formato 6 d)'!E22</f>
        <v>220224.94</v>
      </c>
      <c r="T14" s="18">
        <f>'Formato 6 d)'!F22</f>
        <v>220224.94</v>
      </c>
      <c r="U14" s="18">
        <f>'Formato 6 d)'!G22</f>
        <v>0</v>
      </c>
    </row>
    <row r="15" spans="1:25" x14ac:dyDescent="0.2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1</v>
      </c>
      <c r="U15" s="18">
        <f>'Formato 6 d)'!G23</f>
        <v>0</v>
      </c>
    </row>
    <row r="16" spans="1:25" x14ac:dyDescent="0.2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2</v>
      </c>
      <c r="U16" s="18">
        <f>'Formato 6 d)'!G24</f>
        <v>0</v>
      </c>
    </row>
    <row r="17" spans="1:21" x14ac:dyDescent="0.2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1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1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1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2</v>
      </c>
      <c r="U20" s="18">
        <f>'Formato 6 d)'!G28</f>
        <v>0</v>
      </c>
    </row>
    <row r="21" spans="1:21" x14ac:dyDescent="0.2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1</v>
      </c>
      <c r="U21" s="18">
        <f>'Formato 6 d)'!G29</f>
        <v>0</v>
      </c>
    </row>
    <row r="22" spans="1:21" x14ac:dyDescent="0.2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1</v>
      </c>
      <c r="U22" s="18">
        <f>'Formato 6 d)'!G30</f>
        <v>0</v>
      </c>
    </row>
    <row r="23" spans="1:21" x14ac:dyDescent="0.2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1</v>
      </c>
      <c r="U23" s="18">
        <f>'Formato 6 d)'!G31</f>
        <v>0</v>
      </c>
    </row>
    <row r="24" spans="1:21" x14ac:dyDescent="0.2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97675746.180000007</v>
      </c>
      <c r="Q24" s="18">
        <f>'Formato 6 d)'!C33</f>
        <v>252224.9399999851</v>
      </c>
      <c r="R24" s="18">
        <f>'Formato 6 d)'!D33</f>
        <v>97927971.11999999</v>
      </c>
      <c r="S24" s="18">
        <f>'Formato 6 d)'!E33</f>
        <v>68980299.50999999</v>
      </c>
      <c r="T24" s="18">
        <f>'Formato 6 d)'!F33</f>
        <v>68980306.50999999</v>
      </c>
      <c r="U24" s="18">
        <f>'Formato 6 d)'!G33</f>
        <v>28947671.610000003</v>
      </c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zoomScale="85" zoomScaleNormal="85" zoomScalePageLayoutView="90" workbookViewId="0">
      <selection activeCell="A2" sqref="A2:G2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72" t="s">
        <v>413</v>
      </c>
      <c r="B1" s="172"/>
      <c r="C1" s="172"/>
      <c r="D1" s="172"/>
      <c r="E1" s="172"/>
      <c r="F1" s="172"/>
      <c r="G1" s="172"/>
    </row>
    <row r="2" spans="1:7" ht="14.25" x14ac:dyDescent="0.45">
      <c r="A2" s="154" t="str">
        <f>ENTIDAD</f>
        <v>Municipio de León, Gobierno del Estado de Guanajuato</v>
      </c>
      <c r="B2" s="155"/>
      <c r="C2" s="155"/>
      <c r="D2" s="155"/>
      <c r="E2" s="155"/>
      <c r="F2" s="155"/>
      <c r="G2" s="156"/>
    </row>
    <row r="3" spans="1:7" ht="14.25" x14ac:dyDescent="0.45">
      <c r="A3" s="157" t="s">
        <v>414</v>
      </c>
      <c r="B3" s="158"/>
      <c r="C3" s="158"/>
      <c r="D3" s="158"/>
      <c r="E3" s="158"/>
      <c r="F3" s="158"/>
      <c r="G3" s="159"/>
    </row>
    <row r="4" spans="1:7" ht="14.25" x14ac:dyDescent="0.45">
      <c r="A4" s="157" t="s">
        <v>118</v>
      </c>
      <c r="B4" s="158"/>
      <c r="C4" s="158"/>
      <c r="D4" s="158"/>
      <c r="E4" s="158"/>
      <c r="F4" s="158"/>
      <c r="G4" s="159"/>
    </row>
    <row r="5" spans="1:7" ht="14.25" x14ac:dyDescent="0.45">
      <c r="A5" s="157" t="s">
        <v>415</v>
      </c>
      <c r="B5" s="158"/>
      <c r="C5" s="158"/>
      <c r="D5" s="158"/>
      <c r="E5" s="158"/>
      <c r="F5" s="158"/>
      <c r="G5" s="159"/>
    </row>
    <row r="6" spans="1:7" x14ac:dyDescent="0.25">
      <c r="A6" s="169" t="s">
        <v>3288</v>
      </c>
      <c r="B6" s="51">
        <f>ANIO1P</f>
        <v>2019</v>
      </c>
      <c r="C6" s="182" t="str">
        <f>ANIO2P</f>
        <v>2020 (d)</v>
      </c>
      <c r="D6" s="182" t="str">
        <f>ANIO3P</f>
        <v>2021 (d)</v>
      </c>
      <c r="E6" s="182" t="str">
        <f>ANIO4P</f>
        <v>2022 (d)</v>
      </c>
      <c r="F6" s="182" t="str">
        <f>ANIO5P</f>
        <v>2023 (d)</v>
      </c>
      <c r="G6" s="182" t="str">
        <f>ANIO6P</f>
        <v>2024 (d)</v>
      </c>
    </row>
    <row r="7" spans="1:7" ht="48" customHeight="1" x14ac:dyDescent="0.25">
      <c r="A7" s="170"/>
      <c r="B7" s="88" t="s">
        <v>3291</v>
      </c>
      <c r="C7" s="183"/>
      <c r="D7" s="183"/>
      <c r="E7" s="183"/>
      <c r="F7" s="183"/>
      <c r="G7" s="183"/>
    </row>
    <row r="8" spans="1:7" x14ac:dyDescent="0.25">
      <c r="A8" s="52" t="s">
        <v>421</v>
      </c>
      <c r="B8" s="59">
        <f>SUM(B9:B20)</f>
        <v>12</v>
      </c>
      <c r="C8" s="59">
        <f t="shared" ref="C8:G8" si="0">SUM(C9:C20)</f>
        <v>18</v>
      </c>
      <c r="D8" s="59">
        <f t="shared" si="0"/>
        <v>24</v>
      </c>
      <c r="E8" s="59">
        <f t="shared" si="0"/>
        <v>30</v>
      </c>
      <c r="F8" s="59">
        <f t="shared" si="0"/>
        <v>36</v>
      </c>
      <c r="G8" s="59">
        <f t="shared" si="0"/>
        <v>42</v>
      </c>
    </row>
    <row r="9" spans="1:7" ht="14.25" x14ac:dyDescent="0.45">
      <c r="A9" s="53" t="s">
        <v>216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 ht="14.25" x14ac:dyDescent="0.45">
      <c r="A10" s="53" t="s">
        <v>217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 x14ac:dyDescent="0.25">
      <c r="A11" s="53" t="s">
        <v>218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 x14ac:dyDescent="0.25">
      <c r="A12" s="53" t="s">
        <v>416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 x14ac:dyDescent="0.25">
      <c r="A13" s="53" t="s">
        <v>220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 x14ac:dyDescent="0.25">
      <c r="A14" s="53" t="s">
        <v>221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 x14ac:dyDescent="0.25">
      <c r="A15" s="53" t="s">
        <v>417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 x14ac:dyDescent="0.25">
      <c r="A16" s="53" t="s">
        <v>418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 x14ac:dyDescent="0.25">
      <c r="A17" s="10" t="s">
        <v>419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 x14ac:dyDescent="0.25">
      <c r="A18" s="53" t="s">
        <v>240</v>
      </c>
      <c r="B18" s="60">
        <v>1</v>
      </c>
      <c r="C18" s="60">
        <v>1.5</v>
      </c>
      <c r="D18" s="60">
        <v>2</v>
      </c>
      <c r="E18" s="60">
        <v>2.5</v>
      </c>
      <c r="F18" s="60">
        <v>3</v>
      </c>
      <c r="G18" s="60">
        <v>3.5</v>
      </c>
    </row>
    <row r="19" spans="1:7" x14ac:dyDescent="0.25">
      <c r="A19" s="53" t="s">
        <v>241</v>
      </c>
      <c r="B19" s="60">
        <v>1</v>
      </c>
      <c r="C19" s="60">
        <v>1.5</v>
      </c>
      <c r="D19" s="60">
        <v>2</v>
      </c>
      <c r="E19" s="60">
        <v>2.5</v>
      </c>
      <c r="F19" s="60">
        <v>3</v>
      </c>
      <c r="G19" s="60">
        <v>3.5</v>
      </c>
    </row>
    <row r="20" spans="1:7" x14ac:dyDescent="0.25">
      <c r="A20" s="53" t="s">
        <v>420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 x14ac:dyDescent="0.25">
      <c r="A21" s="54"/>
      <c r="B21" s="54"/>
      <c r="C21" s="54"/>
      <c r="D21" s="54"/>
      <c r="E21" s="54"/>
      <c r="F21" s="54"/>
      <c r="G21" s="54"/>
    </row>
    <row r="22" spans="1:7" x14ac:dyDescent="0.25">
      <c r="A22" s="55" t="s">
        <v>422</v>
      </c>
      <c r="B22" s="61">
        <f>SUM(B23:B27)</f>
        <v>5</v>
      </c>
      <c r="C22" s="61">
        <f t="shared" ref="C22:G22" si="1">SUM(C23:C27)</f>
        <v>7.5</v>
      </c>
      <c r="D22" s="61">
        <f t="shared" si="1"/>
        <v>10</v>
      </c>
      <c r="E22" s="61">
        <f t="shared" si="1"/>
        <v>12.5</v>
      </c>
      <c r="F22" s="61">
        <f t="shared" si="1"/>
        <v>15</v>
      </c>
      <c r="G22" s="61">
        <f t="shared" si="1"/>
        <v>17.5</v>
      </c>
    </row>
    <row r="23" spans="1:7" x14ac:dyDescent="0.25">
      <c r="A23" s="53" t="s">
        <v>423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 x14ac:dyDescent="0.25">
      <c r="A24" s="53" t="s">
        <v>424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 x14ac:dyDescent="0.25">
      <c r="A25" s="53" t="s">
        <v>425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 x14ac:dyDescent="0.25">
      <c r="A26" s="56" t="s">
        <v>265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 x14ac:dyDescent="0.25">
      <c r="A27" s="53" t="s">
        <v>266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>B30</f>
        <v>1</v>
      </c>
      <c r="C29" s="61">
        <f t="shared" ref="C29:G29" si="2">C30</f>
        <v>1.5</v>
      </c>
      <c r="D29" s="61">
        <f t="shared" si="2"/>
        <v>2</v>
      </c>
      <c r="E29" s="61">
        <f t="shared" si="2"/>
        <v>2.5</v>
      </c>
      <c r="F29" s="61">
        <f t="shared" si="2"/>
        <v>3</v>
      </c>
      <c r="G29" s="61">
        <f t="shared" si="2"/>
        <v>3.5</v>
      </c>
    </row>
    <row r="30" spans="1:7" x14ac:dyDescent="0.25">
      <c r="A30" s="53" t="s">
        <v>269</v>
      </c>
      <c r="B30" s="60">
        <v>1</v>
      </c>
      <c r="C30" s="60">
        <v>1.5</v>
      </c>
      <c r="D30" s="60">
        <v>2</v>
      </c>
      <c r="E30" s="60">
        <v>2.5</v>
      </c>
      <c r="F30" s="60">
        <v>3</v>
      </c>
      <c r="G30" s="60">
        <v>3.5</v>
      </c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18</v>
      </c>
      <c r="C32" s="61">
        <f t="shared" ref="C32:F32" si="3">C29+C22+C8</f>
        <v>27</v>
      </c>
      <c r="D32" s="61">
        <f t="shared" si="3"/>
        <v>36</v>
      </c>
      <c r="E32" s="61">
        <f t="shared" si="3"/>
        <v>45</v>
      </c>
      <c r="F32" s="61">
        <f t="shared" si="3"/>
        <v>54</v>
      </c>
      <c r="G32" s="61">
        <f>G29+G22+G8</f>
        <v>63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>
        <v>1</v>
      </c>
      <c r="C35" s="60">
        <v>1.5</v>
      </c>
      <c r="D35" s="60">
        <v>2</v>
      </c>
      <c r="E35" s="60">
        <v>2.5</v>
      </c>
      <c r="F35" s="60">
        <v>3</v>
      </c>
      <c r="G35" s="60">
        <v>3.5</v>
      </c>
    </row>
    <row r="36" spans="1:7" ht="30" x14ac:dyDescent="0.25">
      <c r="A36" s="57" t="s">
        <v>273</v>
      </c>
      <c r="B36" s="60">
        <v>1</v>
      </c>
      <c r="C36" s="60">
        <v>1.5</v>
      </c>
      <c r="D36" s="60">
        <v>2</v>
      </c>
      <c r="E36" s="60">
        <v>2.5</v>
      </c>
      <c r="F36" s="60">
        <v>3</v>
      </c>
      <c r="G36" s="60">
        <v>3.5</v>
      </c>
    </row>
    <row r="37" spans="1:7" x14ac:dyDescent="0.25">
      <c r="A37" s="55" t="s">
        <v>429</v>
      </c>
      <c r="B37" s="61">
        <f>B36+B35</f>
        <v>2</v>
      </c>
      <c r="C37" s="61">
        <f t="shared" ref="C37:F37" si="4">C36+C35</f>
        <v>3</v>
      </c>
      <c r="D37" s="61">
        <f t="shared" si="4"/>
        <v>4</v>
      </c>
      <c r="E37" s="61">
        <f t="shared" si="4"/>
        <v>5</v>
      </c>
      <c r="F37" s="61">
        <f t="shared" si="4"/>
        <v>6</v>
      </c>
      <c r="G37" s="61">
        <f>G36+G35</f>
        <v>7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disablePrompts="1"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12</v>
      </c>
      <c r="Q2" s="18">
        <f>'Formato 7 a)'!C8</f>
        <v>18</v>
      </c>
      <c r="R2" s="18">
        <f>'Formato 7 a)'!D8</f>
        <v>24</v>
      </c>
      <c r="S2" s="18">
        <f>'Formato 7 a)'!E8</f>
        <v>30</v>
      </c>
      <c r="T2" s="18">
        <f>'Formato 7 a)'!F8</f>
        <v>36</v>
      </c>
      <c r="U2" s="18">
        <f>'Formato 7 a)'!G8</f>
        <v>42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1</v>
      </c>
      <c r="Q3" s="18">
        <f>'Formato 7 a)'!C9</f>
        <v>1.5</v>
      </c>
      <c r="R3" s="18">
        <f>'Formato 7 a)'!D9</f>
        <v>2</v>
      </c>
      <c r="S3" s="18">
        <f>'Formato 7 a)'!E9</f>
        <v>2.5</v>
      </c>
      <c r="T3" s="18">
        <f>'Formato 7 a)'!F9</f>
        <v>3</v>
      </c>
      <c r="U3" s="18">
        <f>'Formato 7 a)'!G9</f>
        <v>3.5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1</v>
      </c>
      <c r="Q4" s="18">
        <f>'Formato 7 a)'!C10</f>
        <v>1.5</v>
      </c>
      <c r="R4" s="18">
        <f>'Formato 7 a)'!D10</f>
        <v>2</v>
      </c>
      <c r="S4" s="18">
        <f>'Formato 7 a)'!E10</f>
        <v>2.5</v>
      </c>
      <c r="T4" s="18">
        <f>'Formato 7 a)'!F10</f>
        <v>3</v>
      </c>
      <c r="U4" s="18">
        <f>'Formato 7 a)'!G10</f>
        <v>3.5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1</v>
      </c>
      <c r="Q5" s="18">
        <f>'Formato 7 a)'!C11</f>
        <v>1.5</v>
      </c>
      <c r="R5" s="18">
        <f>'Formato 7 a)'!D11</f>
        <v>2</v>
      </c>
      <c r="S5" s="18">
        <f>'Formato 7 a)'!E11</f>
        <v>2.5</v>
      </c>
      <c r="T5" s="18">
        <f>'Formato 7 a)'!F11</f>
        <v>3</v>
      </c>
      <c r="U5" s="18">
        <f>'Formato 7 a)'!G11</f>
        <v>3.5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1</v>
      </c>
      <c r="Q6" s="18">
        <f>'Formato 7 a)'!C12</f>
        <v>1.5</v>
      </c>
      <c r="R6" s="18">
        <f>'Formato 7 a)'!D12</f>
        <v>2</v>
      </c>
      <c r="S6" s="18">
        <f>'Formato 7 a)'!E12</f>
        <v>2.5</v>
      </c>
      <c r="T6" s="18">
        <f>'Formato 7 a)'!F12</f>
        <v>3</v>
      </c>
      <c r="U6" s="18">
        <f>'Formato 7 a)'!G12</f>
        <v>3.5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1</v>
      </c>
      <c r="Q7" s="18">
        <f>'Formato 7 a)'!C13</f>
        <v>1.5</v>
      </c>
      <c r="R7" s="18">
        <f>'Formato 7 a)'!D13</f>
        <v>2</v>
      </c>
      <c r="S7" s="18">
        <f>'Formato 7 a)'!E13</f>
        <v>2.5</v>
      </c>
      <c r="T7" s="18">
        <f>'Formato 7 a)'!F13</f>
        <v>3</v>
      </c>
      <c r="U7" s="18">
        <f>'Formato 7 a)'!G13</f>
        <v>3.5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1</v>
      </c>
      <c r="Q8" s="18">
        <f>'Formato 7 a)'!C14</f>
        <v>1.5</v>
      </c>
      <c r="R8" s="18">
        <f>'Formato 7 a)'!D14</f>
        <v>2</v>
      </c>
      <c r="S8" s="18">
        <f>'Formato 7 a)'!E14</f>
        <v>2.5</v>
      </c>
      <c r="T8" s="18">
        <f>'Formato 7 a)'!F14</f>
        <v>3</v>
      </c>
      <c r="U8" s="18">
        <f>'Formato 7 a)'!G14</f>
        <v>3.5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1</v>
      </c>
      <c r="Q9" s="18">
        <f>'Formato 7 a)'!C15</f>
        <v>1.5</v>
      </c>
      <c r="R9" s="18">
        <f>'Formato 7 a)'!D15</f>
        <v>2</v>
      </c>
      <c r="S9" s="18">
        <f>'Formato 7 a)'!E15</f>
        <v>2.5</v>
      </c>
      <c r="T9" s="18">
        <f>'Formato 7 a)'!F15</f>
        <v>3</v>
      </c>
      <c r="U9" s="18">
        <f>'Formato 7 a)'!G15</f>
        <v>3.5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1</v>
      </c>
      <c r="Q10" s="18">
        <f>'Formato 7 a)'!C16</f>
        <v>1.5</v>
      </c>
      <c r="R10" s="18">
        <f>'Formato 7 a)'!D16</f>
        <v>2</v>
      </c>
      <c r="S10" s="18">
        <f>'Formato 7 a)'!E16</f>
        <v>2.5</v>
      </c>
      <c r="T10" s="18">
        <f>'Formato 7 a)'!F16</f>
        <v>3</v>
      </c>
      <c r="U10" s="18">
        <f>'Formato 7 a)'!G16</f>
        <v>3.5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1</v>
      </c>
      <c r="Q11" s="18">
        <f>'Formato 7 a)'!C17</f>
        <v>1.5</v>
      </c>
      <c r="R11" s="18">
        <f>'Formato 7 a)'!D17</f>
        <v>2</v>
      </c>
      <c r="S11" s="18">
        <f>'Formato 7 a)'!E17</f>
        <v>2.5</v>
      </c>
      <c r="T11" s="18">
        <f>'Formato 7 a)'!F17</f>
        <v>3</v>
      </c>
      <c r="U11" s="18">
        <f>'Formato 7 a)'!G17</f>
        <v>3.5</v>
      </c>
    </row>
    <row r="12" spans="1:21" x14ac:dyDescent="0.2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1</v>
      </c>
      <c r="Q12" s="18">
        <f>'Formato 7 a)'!C18</f>
        <v>1.5</v>
      </c>
      <c r="R12" s="18">
        <f>'Formato 7 a)'!D18</f>
        <v>2</v>
      </c>
      <c r="S12" s="18">
        <f>'Formato 7 a)'!E18</f>
        <v>2.5</v>
      </c>
      <c r="T12" s="18">
        <f>'Formato 7 a)'!F18</f>
        <v>3</v>
      </c>
      <c r="U12" s="18">
        <f>'Formato 7 a)'!G18</f>
        <v>3.5</v>
      </c>
    </row>
    <row r="13" spans="1:21" x14ac:dyDescent="0.2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1</v>
      </c>
      <c r="Q13" s="18">
        <f>'Formato 7 a)'!C19</f>
        <v>1.5</v>
      </c>
      <c r="R13" s="18">
        <f>'Formato 7 a)'!D19</f>
        <v>2</v>
      </c>
      <c r="S13" s="18">
        <f>'Formato 7 a)'!E19</f>
        <v>2.5</v>
      </c>
      <c r="T13" s="18">
        <f>'Formato 7 a)'!F19</f>
        <v>3</v>
      </c>
      <c r="U13" s="18">
        <f>'Formato 7 a)'!G19</f>
        <v>3.5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1</v>
      </c>
      <c r="Q14" s="18">
        <f>'Formato 7 a)'!C20</f>
        <v>1.5</v>
      </c>
      <c r="R14" s="18">
        <f>'Formato 7 a)'!D20</f>
        <v>2</v>
      </c>
      <c r="S14" s="18">
        <f>'Formato 7 a)'!E20</f>
        <v>2.5</v>
      </c>
      <c r="T14" s="18">
        <f>'Formato 7 a)'!F20</f>
        <v>3</v>
      </c>
      <c r="U14" s="18">
        <f>'Formato 7 a)'!G20</f>
        <v>3.5</v>
      </c>
    </row>
    <row r="15" spans="1:21" x14ac:dyDescent="0.2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5</v>
      </c>
      <c r="Q15" s="18">
        <f>'Formato 7 a)'!C22</f>
        <v>7.5</v>
      </c>
      <c r="R15" s="18">
        <f>'Formato 7 a)'!D22</f>
        <v>10</v>
      </c>
      <c r="S15" s="18">
        <f>'Formato 7 a)'!E22</f>
        <v>12.5</v>
      </c>
      <c r="T15" s="18">
        <f>'Formato 7 a)'!F22</f>
        <v>15</v>
      </c>
      <c r="U15" s="18">
        <f>'Formato 7 a)'!G22</f>
        <v>17.5</v>
      </c>
    </row>
    <row r="16" spans="1:21" x14ac:dyDescent="0.2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1</v>
      </c>
      <c r="Q16" s="18">
        <f>'Formato 7 a)'!C23</f>
        <v>1.5</v>
      </c>
      <c r="R16" s="18">
        <f>'Formato 7 a)'!D23</f>
        <v>2</v>
      </c>
      <c r="S16" s="18">
        <f>'Formato 7 a)'!E23</f>
        <v>2.5</v>
      </c>
      <c r="T16" s="18">
        <f>'Formato 7 a)'!F23</f>
        <v>3</v>
      </c>
      <c r="U16" s="18">
        <f>'Formato 7 a)'!G23</f>
        <v>3.5</v>
      </c>
    </row>
    <row r="17" spans="1:21" x14ac:dyDescent="0.2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1</v>
      </c>
      <c r="Q17" s="18">
        <f>'Formato 7 a)'!C24</f>
        <v>1.5</v>
      </c>
      <c r="R17" s="18">
        <f>'Formato 7 a)'!D24</f>
        <v>2</v>
      </c>
      <c r="S17" s="18">
        <f>'Formato 7 a)'!E24</f>
        <v>2.5</v>
      </c>
      <c r="T17" s="18">
        <f>'Formato 7 a)'!F24</f>
        <v>3</v>
      </c>
      <c r="U17" s="18">
        <f>'Formato 7 a)'!G24</f>
        <v>3.5</v>
      </c>
    </row>
    <row r="18" spans="1:21" x14ac:dyDescent="0.2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1</v>
      </c>
      <c r="Q18" s="18">
        <f>'Formato 7 a)'!C25</f>
        <v>1.5</v>
      </c>
      <c r="R18" s="18">
        <f>'Formato 7 a)'!D25</f>
        <v>2</v>
      </c>
      <c r="S18" s="18">
        <f>'Formato 7 a)'!E25</f>
        <v>2.5</v>
      </c>
      <c r="T18" s="18">
        <f>'Formato 7 a)'!F25</f>
        <v>3</v>
      </c>
      <c r="U18" s="18">
        <f>'Formato 7 a)'!G25</f>
        <v>3.5</v>
      </c>
    </row>
    <row r="19" spans="1:21" x14ac:dyDescent="0.2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1</v>
      </c>
      <c r="Q19" s="18">
        <f>'Formato 7 a)'!C26</f>
        <v>1.5</v>
      </c>
      <c r="R19" s="18">
        <f>'Formato 7 a)'!D26</f>
        <v>2</v>
      </c>
      <c r="S19" s="18">
        <f>'Formato 7 a)'!E26</f>
        <v>2.5</v>
      </c>
      <c r="T19" s="18">
        <f>'Formato 7 a)'!F26</f>
        <v>3</v>
      </c>
      <c r="U19" s="18">
        <f>'Formato 7 a)'!G26</f>
        <v>3.5</v>
      </c>
    </row>
    <row r="20" spans="1:21" x14ac:dyDescent="0.2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1</v>
      </c>
      <c r="Q20" s="18">
        <f>'Formato 7 a)'!C27</f>
        <v>1.5</v>
      </c>
      <c r="R20" s="18">
        <f>'Formato 7 a)'!D27</f>
        <v>2</v>
      </c>
      <c r="S20" s="18">
        <f>'Formato 7 a)'!E27</f>
        <v>2.5</v>
      </c>
      <c r="T20" s="18">
        <f>'Formato 7 a)'!F27</f>
        <v>3</v>
      </c>
      <c r="U20" s="18">
        <f>'Formato 7 a)'!G27</f>
        <v>3.5</v>
      </c>
    </row>
    <row r="21" spans="1:21" x14ac:dyDescent="0.2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1</v>
      </c>
      <c r="Q21" s="18">
        <f>'Formato 7 a)'!C29</f>
        <v>1.5</v>
      </c>
      <c r="R21" s="18">
        <f>'Formato 7 a)'!D29</f>
        <v>2</v>
      </c>
      <c r="S21" s="18">
        <f>'Formato 7 a)'!E29</f>
        <v>2.5</v>
      </c>
      <c r="T21" s="18">
        <f>'Formato 7 a)'!F29</f>
        <v>3</v>
      </c>
      <c r="U21" s="18">
        <f>'Formato 7 a)'!G29</f>
        <v>3.5</v>
      </c>
    </row>
    <row r="22" spans="1:21" x14ac:dyDescent="0.2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1</v>
      </c>
      <c r="Q22" s="18">
        <f>'Formato 7 a)'!C30</f>
        <v>1.5</v>
      </c>
      <c r="R22" s="18">
        <f>'Formato 7 a)'!D30</f>
        <v>2</v>
      </c>
      <c r="S22" s="18">
        <f>'Formato 7 a)'!E30</f>
        <v>2.5</v>
      </c>
      <c r="T22" s="18">
        <f>'Formato 7 a)'!F30</f>
        <v>3</v>
      </c>
      <c r="U22" s="18">
        <f>'Formato 7 a)'!G30</f>
        <v>3.5</v>
      </c>
    </row>
    <row r="23" spans="1:21" x14ac:dyDescent="0.2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18</v>
      </c>
      <c r="Q23" s="18">
        <f>'Formato 7 a)'!C32</f>
        <v>27</v>
      </c>
      <c r="R23" s="18">
        <f>'Formato 7 a)'!D32</f>
        <v>36</v>
      </c>
      <c r="S23" s="18">
        <f>'Formato 7 a)'!E32</f>
        <v>45</v>
      </c>
      <c r="T23" s="18">
        <f>'Formato 7 a)'!F32</f>
        <v>54</v>
      </c>
      <c r="U23" s="18">
        <f>'Formato 7 a)'!G32</f>
        <v>63</v>
      </c>
    </row>
    <row r="24" spans="1:21" x14ac:dyDescent="0.2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1</v>
      </c>
      <c r="Q25" s="18">
        <f>'Formato 7 a)'!C35</f>
        <v>1.5</v>
      </c>
      <c r="R25" s="18">
        <f>'Formato 7 a)'!D35</f>
        <v>2</v>
      </c>
      <c r="S25" s="18">
        <f>'Formato 7 a)'!E35</f>
        <v>2.5</v>
      </c>
      <c r="T25" s="18">
        <f>'Formato 7 a)'!F35</f>
        <v>3</v>
      </c>
      <c r="U25" s="18">
        <f>'Formato 7 a)'!G35</f>
        <v>3.5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1</v>
      </c>
      <c r="Q26" s="18">
        <f>'Formato 7 a)'!C36</f>
        <v>1.5</v>
      </c>
      <c r="R26" s="18">
        <f>'Formato 7 a)'!D36</f>
        <v>2</v>
      </c>
      <c r="S26" s="18">
        <f>'Formato 7 a)'!E36</f>
        <v>2.5</v>
      </c>
      <c r="T26" s="18">
        <f>'Formato 7 a)'!F36</f>
        <v>3</v>
      </c>
      <c r="U26" s="18">
        <f>'Formato 7 a)'!G36</f>
        <v>3.5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2</v>
      </c>
      <c r="Q27" s="18">
        <f>'Formato 7 a)'!C37</f>
        <v>3</v>
      </c>
      <c r="R27" s="18">
        <f>'Formato 7 a)'!D37</f>
        <v>4</v>
      </c>
      <c r="S27" s="18">
        <f>'Formato 7 a)'!E37</f>
        <v>5</v>
      </c>
      <c r="T27" s="18">
        <f>'Formato 7 a)'!F37</f>
        <v>6</v>
      </c>
      <c r="U27" s="18">
        <f>'Formato 7 a)'!G37</f>
        <v>7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C11" sqref="C11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72" t="s">
        <v>451</v>
      </c>
      <c r="B1" s="172"/>
      <c r="C1" s="172"/>
      <c r="D1" s="172"/>
      <c r="E1" s="172"/>
      <c r="F1" s="172"/>
      <c r="G1" s="172"/>
    </row>
    <row r="2" spans="1:7" customFormat="1" ht="14.25" x14ac:dyDescent="0.45">
      <c r="A2" s="154" t="str">
        <f>ENTIDAD</f>
        <v>Municipio de León, Gobierno del Estado de Guanajuato</v>
      </c>
      <c r="B2" s="155"/>
      <c r="C2" s="155"/>
      <c r="D2" s="155"/>
      <c r="E2" s="155"/>
      <c r="F2" s="155"/>
      <c r="G2" s="156"/>
    </row>
    <row r="3" spans="1:7" customFormat="1" ht="14.25" x14ac:dyDescent="0.45">
      <c r="A3" s="157" t="s">
        <v>452</v>
      </c>
      <c r="B3" s="158"/>
      <c r="C3" s="158"/>
      <c r="D3" s="158"/>
      <c r="E3" s="158"/>
      <c r="F3" s="158"/>
      <c r="G3" s="159"/>
    </row>
    <row r="4" spans="1:7" customFormat="1" ht="14.25" x14ac:dyDescent="0.45">
      <c r="A4" s="157" t="s">
        <v>118</v>
      </c>
      <c r="B4" s="158"/>
      <c r="C4" s="158"/>
      <c r="D4" s="158"/>
      <c r="E4" s="158"/>
      <c r="F4" s="158"/>
      <c r="G4" s="159"/>
    </row>
    <row r="5" spans="1:7" customFormat="1" ht="14.25" x14ac:dyDescent="0.45">
      <c r="A5" s="157" t="s">
        <v>415</v>
      </c>
      <c r="B5" s="158"/>
      <c r="C5" s="158"/>
      <c r="D5" s="158"/>
      <c r="E5" s="158"/>
      <c r="F5" s="158"/>
      <c r="G5" s="159"/>
    </row>
    <row r="6" spans="1:7" customFormat="1" x14ac:dyDescent="0.25">
      <c r="A6" s="184" t="s">
        <v>3142</v>
      </c>
      <c r="B6" s="51">
        <f>ANIO1P</f>
        <v>2019</v>
      </c>
      <c r="C6" s="182" t="str">
        <f>ANIO2P</f>
        <v>2020 (d)</v>
      </c>
      <c r="D6" s="182" t="str">
        <f>ANIO3P</f>
        <v>2021 (d)</v>
      </c>
      <c r="E6" s="182" t="str">
        <f>ANIO4P</f>
        <v>2022 (d)</v>
      </c>
      <c r="F6" s="182" t="str">
        <f>ANIO5P</f>
        <v>2023 (d)</v>
      </c>
      <c r="G6" s="182" t="str">
        <f>ANIO6P</f>
        <v>2024 (d)</v>
      </c>
    </row>
    <row r="7" spans="1:7" customFormat="1" ht="48" customHeight="1" x14ac:dyDescent="0.25">
      <c r="A7" s="185"/>
      <c r="B7" s="88" t="s">
        <v>3291</v>
      </c>
      <c r="C7" s="183"/>
      <c r="D7" s="183"/>
      <c r="E7" s="183"/>
      <c r="F7" s="183"/>
      <c r="G7" s="183"/>
    </row>
    <row r="8" spans="1:7" x14ac:dyDescent="0.25">
      <c r="A8" s="52" t="s">
        <v>453</v>
      </c>
      <c r="B8" s="59">
        <f>SUM(B9:B17)</f>
        <v>9</v>
      </c>
      <c r="C8" s="59">
        <f t="shared" ref="C8:G8" si="0">SUM(C9:C17)</f>
        <v>13.5</v>
      </c>
      <c r="D8" s="59">
        <f t="shared" si="0"/>
        <v>18</v>
      </c>
      <c r="E8" s="59">
        <f t="shared" si="0"/>
        <v>22.5</v>
      </c>
      <c r="F8" s="59">
        <f t="shared" si="0"/>
        <v>27</v>
      </c>
      <c r="G8" s="59">
        <f t="shared" si="0"/>
        <v>31.5</v>
      </c>
    </row>
    <row r="9" spans="1:7" x14ac:dyDescent="0.25">
      <c r="A9" s="53" t="s">
        <v>454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 x14ac:dyDescent="0.25">
      <c r="A10" s="53" t="s">
        <v>455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 x14ac:dyDescent="0.25">
      <c r="A11" s="53" t="s">
        <v>456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 x14ac:dyDescent="0.25">
      <c r="A12" s="53" t="s">
        <v>457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 x14ac:dyDescent="0.25">
      <c r="A13" s="53" t="s">
        <v>458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 x14ac:dyDescent="0.25">
      <c r="A14" s="53" t="s">
        <v>459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 x14ac:dyDescent="0.25">
      <c r="A15" s="53" t="s">
        <v>460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 x14ac:dyDescent="0.25">
      <c r="A16" s="53" t="s">
        <v>461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 x14ac:dyDescent="0.25">
      <c r="A17" s="53" t="s">
        <v>462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 x14ac:dyDescent="0.2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9</v>
      </c>
      <c r="C19" s="61">
        <f t="shared" ref="C19:G19" si="1">SUM(C20:C28)</f>
        <v>13.5</v>
      </c>
      <c r="D19" s="61">
        <f t="shared" si="1"/>
        <v>18</v>
      </c>
      <c r="E19" s="61">
        <f t="shared" si="1"/>
        <v>22.5</v>
      </c>
      <c r="F19" s="61">
        <f t="shared" si="1"/>
        <v>27</v>
      </c>
      <c r="G19" s="61">
        <f t="shared" si="1"/>
        <v>31.5</v>
      </c>
    </row>
    <row r="20" spans="1:7" x14ac:dyDescent="0.25">
      <c r="A20" s="53" t="s">
        <v>454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 x14ac:dyDescent="0.25">
      <c r="A21" s="53" t="s">
        <v>455</v>
      </c>
      <c r="B21" s="60">
        <v>1</v>
      </c>
      <c r="C21" s="60">
        <v>1.5</v>
      </c>
      <c r="D21" s="60">
        <v>2</v>
      </c>
      <c r="E21" s="60">
        <v>2.5</v>
      </c>
      <c r="F21" s="60">
        <v>3</v>
      </c>
      <c r="G21" s="60">
        <v>3.5</v>
      </c>
    </row>
    <row r="22" spans="1:7" x14ac:dyDescent="0.25">
      <c r="A22" s="53" t="s">
        <v>456</v>
      </c>
      <c r="B22" s="60">
        <v>1</v>
      </c>
      <c r="C22" s="60">
        <v>1.5</v>
      </c>
      <c r="D22" s="60">
        <v>2</v>
      </c>
      <c r="E22" s="60">
        <v>2.5</v>
      </c>
      <c r="F22" s="60">
        <v>3</v>
      </c>
      <c r="G22" s="60">
        <v>3.5</v>
      </c>
    </row>
    <row r="23" spans="1:7" x14ac:dyDescent="0.25">
      <c r="A23" s="53" t="s">
        <v>457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 x14ac:dyDescent="0.25">
      <c r="A24" s="53" t="s">
        <v>458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 x14ac:dyDescent="0.25">
      <c r="A25" s="53" t="s">
        <v>459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 x14ac:dyDescent="0.25">
      <c r="A26" s="53" t="s">
        <v>460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 x14ac:dyDescent="0.25">
      <c r="A27" s="53" t="s">
        <v>464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 x14ac:dyDescent="0.25">
      <c r="A28" s="53" t="s">
        <v>462</v>
      </c>
      <c r="B28" s="60">
        <v>1</v>
      </c>
      <c r="C28" s="60">
        <v>1.5</v>
      </c>
      <c r="D28" s="60">
        <v>2</v>
      </c>
      <c r="E28" s="60">
        <v>2.5</v>
      </c>
      <c r="F28" s="60">
        <v>3</v>
      </c>
      <c r="G28" s="60">
        <v>3.5</v>
      </c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18</v>
      </c>
      <c r="C30" s="61">
        <f t="shared" ref="C30:G30" si="2">C8+C19</f>
        <v>27</v>
      </c>
      <c r="D30" s="61">
        <f t="shared" si="2"/>
        <v>36</v>
      </c>
      <c r="E30" s="61">
        <f t="shared" si="2"/>
        <v>45</v>
      </c>
      <c r="F30" s="61">
        <f t="shared" si="2"/>
        <v>54</v>
      </c>
      <c r="G30" s="61">
        <f t="shared" si="2"/>
        <v>63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9</v>
      </c>
      <c r="Q2" s="18">
        <f>'Formato 7 b)'!C8</f>
        <v>13.5</v>
      </c>
      <c r="R2" s="18">
        <f>'Formato 7 b)'!D8</f>
        <v>18</v>
      </c>
      <c r="S2" s="18">
        <f>'Formato 7 b)'!E8</f>
        <v>22.5</v>
      </c>
      <c r="T2" s="18">
        <f>'Formato 7 b)'!F8</f>
        <v>27</v>
      </c>
      <c r="U2" s="18">
        <f>'Formato 7 b)'!G8</f>
        <v>31.5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1</v>
      </c>
      <c r="Q3" s="18">
        <f>'Formato 7 b)'!C9</f>
        <v>1.5</v>
      </c>
      <c r="R3" s="18">
        <f>'Formato 7 b)'!D9</f>
        <v>2</v>
      </c>
      <c r="S3" s="18">
        <f>'Formato 7 b)'!E9</f>
        <v>2.5</v>
      </c>
      <c r="T3" s="18">
        <f>'Formato 7 b)'!F9</f>
        <v>3</v>
      </c>
      <c r="U3" s="18">
        <f>'Formato 7 b)'!G9</f>
        <v>3.5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1</v>
      </c>
      <c r="Q4" s="18">
        <f>'Formato 7 b)'!C10</f>
        <v>1.5</v>
      </c>
      <c r="R4" s="18">
        <f>'Formato 7 b)'!D10</f>
        <v>2</v>
      </c>
      <c r="S4" s="18">
        <f>'Formato 7 b)'!E10</f>
        <v>2.5</v>
      </c>
      <c r="T4" s="18">
        <f>'Formato 7 b)'!F10</f>
        <v>3</v>
      </c>
      <c r="U4" s="18">
        <f>'Formato 7 b)'!G10</f>
        <v>3.5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1</v>
      </c>
      <c r="Q5" s="18">
        <f>'Formato 7 b)'!C11</f>
        <v>1.5</v>
      </c>
      <c r="R5" s="18">
        <f>'Formato 7 b)'!D11</f>
        <v>2</v>
      </c>
      <c r="S5" s="18">
        <f>'Formato 7 b)'!E11</f>
        <v>2.5</v>
      </c>
      <c r="T5" s="18">
        <f>'Formato 7 b)'!F11</f>
        <v>3</v>
      </c>
      <c r="U5" s="18">
        <f>'Formato 7 b)'!G11</f>
        <v>3.5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1</v>
      </c>
      <c r="Q6" s="18">
        <f>'Formato 7 b)'!C12</f>
        <v>1.5</v>
      </c>
      <c r="R6" s="18">
        <f>'Formato 7 b)'!D12</f>
        <v>2</v>
      </c>
      <c r="S6" s="18">
        <f>'Formato 7 b)'!E12</f>
        <v>2.5</v>
      </c>
      <c r="T6" s="18">
        <f>'Formato 7 b)'!F12</f>
        <v>3</v>
      </c>
      <c r="U6" s="18">
        <f>'Formato 7 b)'!G12</f>
        <v>3.5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1</v>
      </c>
      <c r="Q7" s="18">
        <f>'Formato 7 b)'!C13</f>
        <v>1.5</v>
      </c>
      <c r="R7" s="18">
        <f>'Formato 7 b)'!D13</f>
        <v>2</v>
      </c>
      <c r="S7" s="18">
        <f>'Formato 7 b)'!E13</f>
        <v>2.5</v>
      </c>
      <c r="T7" s="18">
        <f>'Formato 7 b)'!F13</f>
        <v>3</v>
      </c>
      <c r="U7" s="18">
        <f>'Formato 7 b)'!G13</f>
        <v>3.5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1</v>
      </c>
      <c r="Q8" s="18">
        <f>'Formato 7 b)'!C14</f>
        <v>1.5</v>
      </c>
      <c r="R8" s="18">
        <f>'Formato 7 b)'!D14</f>
        <v>2</v>
      </c>
      <c r="S8" s="18">
        <f>'Formato 7 b)'!E14</f>
        <v>2.5</v>
      </c>
      <c r="T8" s="18">
        <f>'Formato 7 b)'!F14</f>
        <v>3</v>
      </c>
      <c r="U8" s="18">
        <f>'Formato 7 b)'!G14</f>
        <v>3.5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1</v>
      </c>
      <c r="Q9" s="18">
        <f>'Formato 7 b)'!C15</f>
        <v>1.5</v>
      </c>
      <c r="R9" s="18">
        <f>'Formato 7 b)'!D15</f>
        <v>2</v>
      </c>
      <c r="S9" s="18">
        <f>'Formato 7 b)'!E15</f>
        <v>2.5</v>
      </c>
      <c r="T9" s="18">
        <f>'Formato 7 b)'!F15</f>
        <v>3</v>
      </c>
      <c r="U9" s="18">
        <f>'Formato 7 b)'!G15</f>
        <v>3.5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1</v>
      </c>
      <c r="Q10" s="18">
        <f>'Formato 7 b)'!C16</f>
        <v>1.5</v>
      </c>
      <c r="R10" s="18">
        <f>'Formato 7 b)'!D16</f>
        <v>2</v>
      </c>
      <c r="S10" s="18">
        <f>'Formato 7 b)'!E16</f>
        <v>2.5</v>
      </c>
      <c r="T10" s="18">
        <f>'Formato 7 b)'!F16</f>
        <v>3</v>
      </c>
      <c r="U10" s="18">
        <f>'Formato 7 b)'!G16</f>
        <v>3.5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1</v>
      </c>
      <c r="Q11" s="18">
        <f>'Formato 7 b)'!C17</f>
        <v>1.5</v>
      </c>
      <c r="R11" s="18">
        <f>'Formato 7 b)'!D17</f>
        <v>2</v>
      </c>
      <c r="S11" s="18">
        <f>'Formato 7 b)'!E17</f>
        <v>2.5</v>
      </c>
      <c r="T11" s="18">
        <f>'Formato 7 b)'!F17</f>
        <v>3</v>
      </c>
      <c r="U11" s="18">
        <f>'Formato 7 b)'!G17</f>
        <v>3.5</v>
      </c>
    </row>
    <row r="12" spans="1:21" x14ac:dyDescent="0.2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9</v>
      </c>
      <c r="Q12" s="18">
        <f>'Formato 7 b)'!C19</f>
        <v>13.5</v>
      </c>
      <c r="R12" s="18">
        <f>'Formato 7 b)'!D19</f>
        <v>18</v>
      </c>
      <c r="S12" s="18">
        <f>'Formato 7 b)'!E19</f>
        <v>22.5</v>
      </c>
      <c r="T12" s="18">
        <f>'Formato 7 b)'!F19</f>
        <v>27</v>
      </c>
      <c r="U12" s="18">
        <f>'Formato 7 b)'!G19</f>
        <v>31.5</v>
      </c>
    </row>
    <row r="13" spans="1:21" x14ac:dyDescent="0.2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1</v>
      </c>
      <c r="Q13" s="18">
        <f>'Formato 7 b)'!C20</f>
        <v>1.5</v>
      </c>
      <c r="R13" s="18">
        <f>'Formato 7 b)'!D20</f>
        <v>2</v>
      </c>
      <c r="S13" s="18">
        <f>'Formato 7 b)'!E20</f>
        <v>2.5</v>
      </c>
      <c r="T13" s="18">
        <f>'Formato 7 b)'!F20</f>
        <v>3</v>
      </c>
      <c r="U13" s="18">
        <f>'Formato 7 b)'!G20</f>
        <v>3.5</v>
      </c>
    </row>
    <row r="14" spans="1:21" x14ac:dyDescent="0.2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1</v>
      </c>
      <c r="Q14" s="18">
        <f>'Formato 7 b)'!C21</f>
        <v>1.5</v>
      </c>
      <c r="R14" s="18">
        <f>'Formato 7 b)'!D21</f>
        <v>2</v>
      </c>
      <c r="S14" s="18">
        <f>'Formato 7 b)'!E21</f>
        <v>2.5</v>
      </c>
      <c r="T14" s="18">
        <f>'Formato 7 b)'!F21</f>
        <v>3</v>
      </c>
      <c r="U14" s="18">
        <f>'Formato 7 b)'!G21</f>
        <v>3.5</v>
      </c>
    </row>
    <row r="15" spans="1:21" x14ac:dyDescent="0.2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1</v>
      </c>
      <c r="Q15" s="18">
        <f>'Formato 7 b)'!C22</f>
        <v>1.5</v>
      </c>
      <c r="R15" s="18">
        <f>'Formato 7 b)'!D22</f>
        <v>2</v>
      </c>
      <c r="S15" s="18">
        <f>'Formato 7 b)'!E22</f>
        <v>2.5</v>
      </c>
      <c r="T15" s="18">
        <f>'Formato 7 b)'!F22</f>
        <v>3</v>
      </c>
      <c r="U15" s="18">
        <f>'Formato 7 b)'!G22</f>
        <v>3.5</v>
      </c>
    </row>
    <row r="16" spans="1:21" x14ac:dyDescent="0.2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1</v>
      </c>
      <c r="Q16" s="18">
        <f>'Formato 7 b)'!C23</f>
        <v>1.5</v>
      </c>
      <c r="R16" s="18">
        <f>'Formato 7 b)'!D23</f>
        <v>2</v>
      </c>
      <c r="S16" s="18">
        <f>'Formato 7 b)'!E23</f>
        <v>2.5</v>
      </c>
      <c r="T16" s="18">
        <f>'Formato 7 b)'!F23</f>
        <v>3</v>
      </c>
      <c r="U16" s="18">
        <f>'Formato 7 b)'!G23</f>
        <v>3.5</v>
      </c>
    </row>
    <row r="17" spans="1:21" x14ac:dyDescent="0.2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1</v>
      </c>
      <c r="Q17" s="18">
        <f>'Formato 7 b)'!C24</f>
        <v>1.5</v>
      </c>
      <c r="R17" s="18">
        <f>'Formato 7 b)'!D24</f>
        <v>2</v>
      </c>
      <c r="S17" s="18">
        <f>'Formato 7 b)'!E24</f>
        <v>2.5</v>
      </c>
      <c r="T17" s="18">
        <f>'Formato 7 b)'!F24</f>
        <v>3</v>
      </c>
      <c r="U17" s="18">
        <f>'Formato 7 b)'!G24</f>
        <v>3.5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1</v>
      </c>
      <c r="Q18" s="18">
        <f>'Formato 7 b)'!C25</f>
        <v>1.5</v>
      </c>
      <c r="R18" s="18">
        <f>'Formato 7 b)'!D25</f>
        <v>2</v>
      </c>
      <c r="S18" s="18">
        <f>'Formato 7 b)'!E25</f>
        <v>2.5</v>
      </c>
      <c r="T18" s="18">
        <f>'Formato 7 b)'!F25</f>
        <v>3</v>
      </c>
      <c r="U18" s="18">
        <f>'Formato 7 b)'!G25</f>
        <v>3.5</v>
      </c>
    </row>
    <row r="19" spans="1:21" x14ac:dyDescent="0.2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1</v>
      </c>
      <c r="Q19" s="18">
        <f>'Formato 7 b)'!C26</f>
        <v>1.5</v>
      </c>
      <c r="R19" s="18">
        <f>'Formato 7 b)'!D26</f>
        <v>2</v>
      </c>
      <c r="S19" s="18">
        <f>'Formato 7 b)'!E26</f>
        <v>2.5</v>
      </c>
      <c r="T19" s="18">
        <f>'Formato 7 b)'!F26</f>
        <v>3</v>
      </c>
      <c r="U19" s="18">
        <f>'Formato 7 b)'!G26</f>
        <v>3.5</v>
      </c>
    </row>
    <row r="20" spans="1:21" x14ac:dyDescent="0.2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1</v>
      </c>
      <c r="Q20" s="18">
        <f>'Formato 7 b)'!C27</f>
        <v>1.5</v>
      </c>
      <c r="R20" s="18">
        <f>'Formato 7 b)'!D27</f>
        <v>2</v>
      </c>
      <c r="S20" s="18">
        <f>'Formato 7 b)'!E27</f>
        <v>2.5</v>
      </c>
      <c r="T20" s="18">
        <f>'Formato 7 b)'!F27</f>
        <v>3</v>
      </c>
      <c r="U20" s="18">
        <f>'Formato 7 b)'!G27</f>
        <v>3.5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1</v>
      </c>
      <c r="Q21" s="18">
        <f>'Formato 7 b)'!C28</f>
        <v>1.5</v>
      </c>
      <c r="R21" s="18">
        <f>'Formato 7 b)'!D28</f>
        <v>2</v>
      </c>
      <c r="S21" s="18">
        <f>'Formato 7 b)'!E28</f>
        <v>2.5</v>
      </c>
      <c r="T21" s="18">
        <f>'Formato 7 b)'!F28</f>
        <v>3</v>
      </c>
      <c r="U21" s="18">
        <f>'Formato 7 b)'!G28</f>
        <v>3.5</v>
      </c>
    </row>
    <row r="22" spans="1:21" x14ac:dyDescent="0.2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18</v>
      </c>
      <c r="Q22" s="18">
        <f>'Formato 7 b)'!C30</f>
        <v>27</v>
      </c>
      <c r="R22" s="18">
        <f>'Formato 7 b)'!D30</f>
        <v>36</v>
      </c>
      <c r="S22" s="18">
        <f>'Formato 7 b)'!E30</f>
        <v>45</v>
      </c>
      <c r="T22" s="18">
        <f>'Formato 7 b)'!F30</f>
        <v>54</v>
      </c>
      <c r="U22" s="18">
        <f>'Formato 7 b)'!G30</f>
        <v>63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topLeftCell="A2" zoomScale="90" zoomScaleNormal="90" workbookViewId="0">
      <selection activeCell="A29" sqref="A29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2" t="s">
        <v>466</v>
      </c>
      <c r="B1" s="172"/>
      <c r="C1" s="172"/>
      <c r="D1" s="172"/>
      <c r="E1" s="172"/>
      <c r="F1" s="172"/>
      <c r="G1" s="172"/>
    </row>
    <row r="2" spans="1:7" ht="14.25" x14ac:dyDescent="0.45">
      <c r="A2" s="154" t="str">
        <f>ENTIDAD</f>
        <v>Municipio de León, Gobierno del Estado de Guanajuato</v>
      </c>
      <c r="B2" s="155"/>
      <c r="C2" s="155"/>
      <c r="D2" s="155"/>
      <c r="E2" s="155"/>
      <c r="F2" s="155"/>
      <c r="G2" s="156"/>
    </row>
    <row r="3" spans="1:7" ht="14.25" x14ac:dyDescent="0.45">
      <c r="A3" s="157" t="s">
        <v>467</v>
      </c>
      <c r="B3" s="158"/>
      <c r="C3" s="158"/>
      <c r="D3" s="158"/>
      <c r="E3" s="158"/>
      <c r="F3" s="158"/>
      <c r="G3" s="159"/>
    </row>
    <row r="4" spans="1:7" ht="14.25" x14ac:dyDescent="0.45">
      <c r="A4" s="163" t="s">
        <v>118</v>
      </c>
      <c r="B4" s="164"/>
      <c r="C4" s="164"/>
      <c r="D4" s="164"/>
      <c r="E4" s="164"/>
      <c r="F4" s="164"/>
      <c r="G4" s="165"/>
    </row>
    <row r="5" spans="1:7" x14ac:dyDescent="0.25">
      <c r="A5" s="189" t="s">
        <v>3288</v>
      </c>
      <c r="B5" s="187" t="str">
        <f>ANIO5R</f>
        <v>2013 ¹ (c)</v>
      </c>
      <c r="C5" s="187" t="str">
        <f>ANIO4R</f>
        <v>2014 ¹ (c)</v>
      </c>
      <c r="D5" s="187" t="str">
        <f>ANIO3R</f>
        <v>2015 ¹ (c)</v>
      </c>
      <c r="E5" s="187" t="str">
        <f>ANIO2R</f>
        <v>2016 ¹ (c)</v>
      </c>
      <c r="F5" s="187" t="str">
        <f>ANIO1R</f>
        <v>2017 ¹ (c)</v>
      </c>
      <c r="G5" s="51">
        <f>ANIO_INFORME</f>
        <v>2018</v>
      </c>
    </row>
    <row r="6" spans="1:7" ht="32.1" customHeight="1" x14ac:dyDescent="0.25">
      <c r="A6" s="190"/>
      <c r="B6" s="188"/>
      <c r="C6" s="188"/>
      <c r="D6" s="188"/>
      <c r="E6" s="188"/>
      <c r="F6" s="188"/>
      <c r="G6" s="88" t="s">
        <v>3294</v>
      </c>
    </row>
    <row r="7" spans="1:7" x14ac:dyDescent="0.25">
      <c r="A7" s="52" t="s">
        <v>468</v>
      </c>
      <c r="B7" s="59">
        <f>SUM(B8:B19)</f>
        <v>9</v>
      </c>
      <c r="C7" s="59">
        <f t="shared" ref="C7:G7" si="0">SUM(C8:C19)</f>
        <v>12</v>
      </c>
      <c r="D7" s="59">
        <f t="shared" si="0"/>
        <v>15</v>
      </c>
      <c r="E7" s="59">
        <f t="shared" si="0"/>
        <v>18</v>
      </c>
      <c r="F7" s="59">
        <f t="shared" si="0"/>
        <v>21</v>
      </c>
      <c r="G7" s="59">
        <f t="shared" si="0"/>
        <v>24</v>
      </c>
    </row>
    <row r="8" spans="1:7" x14ac:dyDescent="0.25">
      <c r="A8" s="53" t="s">
        <v>469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 x14ac:dyDescent="0.25">
      <c r="A9" s="53" t="s">
        <v>470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 x14ac:dyDescent="0.25">
      <c r="A10" s="53" t="s">
        <v>471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 x14ac:dyDescent="0.25">
      <c r="A11" s="53" t="s">
        <v>472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 x14ac:dyDescent="0.25">
      <c r="A12" s="53" t="s">
        <v>473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 x14ac:dyDescent="0.25">
      <c r="A13" s="56" t="s">
        <v>474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 x14ac:dyDescent="0.25">
      <c r="A14" s="53" t="s">
        <v>475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 x14ac:dyDescent="0.25">
      <c r="A15" s="53" t="s">
        <v>476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 x14ac:dyDescent="0.25">
      <c r="A16" s="53" t="s">
        <v>477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 x14ac:dyDescent="0.25">
      <c r="A17" s="53" t="s">
        <v>3298</v>
      </c>
      <c r="B17" s="60">
        <v>0.75</v>
      </c>
      <c r="C17" s="60">
        <v>1</v>
      </c>
      <c r="D17" s="60">
        <v>1.25</v>
      </c>
      <c r="E17" s="60">
        <v>1.5</v>
      </c>
      <c r="F17" s="60">
        <v>1.75</v>
      </c>
      <c r="G17" s="60">
        <v>2</v>
      </c>
    </row>
    <row r="18" spans="1:7" x14ac:dyDescent="0.25">
      <c r="A18" s="53" t="s">
        <v>478</v>
      </c>
      <c r="B18" s="60">
        <v>0.75</v>
      </c>
      <c r="C18" s="60">
        <v>1</v>
      </c>
      <c r="D18" s="60">
        <v>1.25</v>
      </c>
      <c r="E18" s="60">
        <v>1.5</v>
      </c>
      <c r="F18" s="60">
        <v>1.75</v>
      </c>
      <c r="G18" s="60">
        <v>2</v>
      </c>
    </row>
    <row r="19" spans="1:7" x14ac:dyDescent="0.25">
      <c r="A19" s="53" t="s">
        <v>479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 x14ac:dyDescent="0.2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3.75</v>
      </c>
      <c r="C21" s="61">
        <f t="shared" ref="C21:G21" si="1">SUM(C22:C26)</f>
        <v>5</v>
      </c>
      <c r="D21" s="61">
        <f t="shared" si="1"/>
        <v>6.25</v>
      </c>
      <c r="E21" s="61">
        <f t="shared" si="1"/>
        <v>7.5</v>
      </c>
      <c r="F21" s="61">
        <f t="shared" si="1"/>
        <v>8.75</v>
      </c>
      <c r="G21" s="61">
        <f t="shared" si="1"/>
        <v>10</v>
      </c>
    </row>
    <row r="22" spans="1:7" x14ac:dyDescent="0.25">
      <c r="A22" s="53" t="s">
        <v>480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 x14ac:dyDescent="0.25">
      <c r="A23" s="53" t="s">
        <v>481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 x14ac:dyDescent="0.25">
      <c r="A24" s="53" t="s">
        <v>482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 x14ac:dyDescent="0.25">
      <c r="A25" s="53" t="s">
        <v>483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 x14ac:dyDescent="0.25">
      <c r="A26" s="53" t="s">
        <v>484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0.75</v>
      </c>
      <c r="C28" s="61">
        <f t="shared" ref="C28:G28" si="2">C29</f>
        <v>1</v>
      </c>
      <c r="D28" s="61">
        <f t="shared" si="2"/>
        <v>1.25</v>
      </c>
      <c r="E28" s="61">
        <f t="shared" si="2"/>
        <v>1.5</v>
      </c>
      <c r="F28" s="61">
        <f t="shared" si="2"/>
        <v>1.75</v>
      </c>
      <c r="G28" s="61">
        <f t="shared" si="2"/>
        <v>2</v>
      </c>
    </row>
    <row r="29" spans="1:7" x14ac:dyDescent="0.25">
      <c r="A29" s="53" t="s">
        <v>269</v>
      </c>
      <c r="B29" s="60">
        <v>0.75</v>
      </c>
      <c r="C29" s="60">
        <v>1</v>
      </c>
      <c r="D29" s="60">
        <v>1.25</v>
      </c>
      <c r="E29" s="60">
        <v>1.5</v>
      </c>
      <c r="F29" s="60">
        <v>1.75</v>
      </c>
      <c r="G29" s="60">
        <v>2</v>
      </c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13.5</v>
      </c>
      <c r="C31" s="61">
        <f t="shared" ref="C31:G31" si="3">C7+C21+C28</f>
        <v>18</v>
      </c>
      <c r="D31" s="61">
        <f t="shared" si="3"/>
        <v>22.5</v>
      </c>
      <c r="E31" s="61">
        <f t="shared" si="3"/>
        <v>27</v>
      </c>
      <c r="F31" s="61">
        <f t="shared" si="3"/>
        <v>31.5</v>
      </c>
      <c r="G31" s="61">
        <f t="shared" si="3"/>
        <v>36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>
        <v>0.75</v>
      </c>
      <c r="C34" s="60">
        <v>1</v>
      </c>
      <c r="D34" s="60">
        <v>1.25</v>
      </c>
      <c r="E34" s="60">
        <v>1.5</v>
      </c>
      <c r="F34" s="60">
        <v>1.75</v>
      </c>
      <c r="G34" s="60">
        <v>2</v>
      </c>
    </row>
    <row r="35" spans="1:7" ht="30" x14ac:dyDescent="0.25">
      <c r="A35" s="57" t="s">
        <v>488</v>
      </c>
      <c r="B35" s="60">
        <v>0.75</v>
      </c>
      <c r="C35" s="60">
        <v>1</v>
      </c>
      <c r="D35" s="60">
        <v>1.25</v>
      </c>
      <c r="E35" s="60">
        <v>1.5</v>
      </c>
      <c r="F35" s="60">
        <v>1.75</v>
      </c>
      <c r="G35" s="60">
        <v>2</v>
      </c>
    </row>
    <row r="36" spans="1:7" x14ac:dyDescent="0.25">
      <c r="A36" s="55" t="s">
        <v>489</v>
      </c>
      <c r="B36" s="61">
        <f>B34+B35</f>
        <v>1.5</v>
      </c>
      <c r="C36" s="61">
        <f t="shared" ref="C36:G36" si="4">C34+C35</f>
        <v>2</v>
      </c>
      <c r="D36" s="61">
        <f t="shared" si="4"/>
        <v>2.5</v>
      </c>
      <c r="E36" s="61">
        <f t="shared" si="4"/>
        <v>3</v>
      </c>
      <c r="F36" s="61">
        <f t="shared" si="4"/>
        <v>3.5</v>
      </c>
      <c r="G36" s="61">
        <f t="shared" si="4"/>
        <v>4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6" t="s">
        <v>3292</v>
      </c>
      <c r="B39" s="186"/>
      <c r="C39" s="186"/>
      <c r="D39" s="186"/>
      <c r="E39" s="186"/>
      <c r="F39" s="186"/>
      <c r="G39" s="186"/>
    </row>
    <row r="40" spans="1:7" ht="15" customHeight="1" x14ac:dyDescent="0.25">
      <c r="A40" s="186" t="s">
        <v>3293</v>
      </c>
      <c r="B40" s="186"/>
      <c r="C40" s="186"/>
      <c r="D40" s="186"/>
      <c r="E40" s="186"/>
      <c r="F40" s="186"/>
      <c r="G40" s="186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9</v>
      </c>
      <c r="Q2" s="18">
        <f>'Formato 7 c)'!C7</f>
        <v>12</v>
      </c>
      <c r="R2" s="18">
        <f>'Formato 7 c)'!D7</f>
        <v>15</v>
      </c>
      <c r="S2" s="18">
        <f>'Formato 7 c)'!E7</f>
        <v>18</v>
      </c>
      <c r="T2" s="18">
        <f>'Formato 7 c)'!F7</f>
        <v>21</v>
      </c>
      <c r="U2" s="18">
        <f>'Formato 7 c)'!G7</f>
        <v>24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0.75</v>
      </c>
      <c r="Q3" s="18">
        <f>'Formato 7 c)'!C8</f>
        <v>1</v>
      </c>
      <c r="R3" s="18">
        <f>'Formato 7 c)'!D8</f>
        <v>1.25</v>
      </c>
      <c r="S3" s="18">
        <f>'Formato 7 c)'!E8</f>
        <v>1.5</v>
      </c>
      <c r="T3" s="18">
        <f>'Formato 7 c)'!F8</f>
        <v>1.75</v>
      </c>
      <c r="U3" s="18">
        <f>'Formato 7 c)'!G8</f>
        <v>2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0.75</v>
      </c>
      <c r="Q4" s="18">
        <f>'Formato 7 c)'!C9</f>
        <v>1</v>
      </c>
      <c r="R4" s="18">
        <f>'Formato 7 c)'!D9</f>
        <v>1.25</v>
      </c>
      <c r="S4" s="18">
        <f>'Formato 7 c)'!E9</f>
        <v>1.5</v>
      </c>
      <c r="T4" s="18">
        <f>'Formato 7 c)'!F9</f>
        <v>1.75</v>
      </c>
      <c r="U4" s="18">
        <f>'Formato 7 c)'!G9</f>
        <v>2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0.75</v>
      </c>
      <c r="Q5" s="18">
        <f>'Formato 7 c)'!C10</f>
        <v>1</v>
      </c>
      <c r="R5" s="18">
        <f>'Formato 7 c)'!D10</f>
        <v>1.25</v>
      </c>
      <c r="S5" s="18">
        <f>'Formato 7 c)'!E10</f>
        <v>1.5</v>
      </c>
      <c r="T5" s="18">
        <f>'Formato 7 c)'!F10</f>
        <v>1.75</v>
      </c>
      <c r="U5" s="18">
        <f>'Formato 7 c)'!G10</f>
        <v>2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0.75</v>
      </c>
      <c r="Q6" s="18">
        <f>'Formato 7 c)'!C11</f>
        <v>1</v>
      </c>
      <c r="R6" s="18">
        <f>'Formato 7 c)'!D11</f>
        <v>1.25</v>
      </c>
      <c r="S6" s="18">
        <f>'Formato 7 c)'!E11</f>
        <v>1.5</v>
      </c>
      <c r="T6" s="18">
        <f>'Formato 7 c)'!F11</f>
        <v>1.75</v>
      </c>
      <c r="U6" s="18">
        <f>'Formato 7 c)'!G11</f>
        <v>2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0.75</v>
      </c>
      <c r="Q7" s="18">
        <f>'Formato 7 c)'!C12</f>
        <v>1</v>
      </c>
      <c r="R7" s="18">
        <f>'Formato 7 c)'!D12</f>
        <v>1.25</v>
      </c>
      <c r="S7" s="18">
        <f>'Formato 7 c)'!E12</f>
        <v>1.5</v>
      </c>
      <c r="T7" s="18">
        <f>'Formato 7 c)'!F12</f>
        <v>1.75</v>
      </c>
      <c r="U7" s="18">
        <f>'Formato 7 c)'!G12</f>
        <v>2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0.75</v>
      </c>
      <c r="Q8" s="18">
        <f>'Formato 7 c)'!C13</f>
        <v>1</v>
      </c>
      <c r="R8" s="18">
        <f>'Formato 7 c)'!D13</f>
        <v>1.25</v>
      </c>
      <c r="S8" s="18">
        <f>'Formato 7 c)'!E13</f>
        <v>1.5</v>
      </c>
      <c r="T8" s="18">
        <f>'Formato 7 c)'!F13</f>
        <v>1.75</v>
      </c>
      <c r="U8" s="18">
        <f>'Formato 7 c)'!G13</f>
        <v>2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0.75</v>
      </c>
      <c r="Q9" s="18">
        <f>'Formato 7 c)'!C14</f>
        <v>1</v>
      </c>
      <c r="R9" s="18">
        <f>'Formato 7 c)'!D14</f>
        <v>1.25</v>
      </c>
      <c r="S9" s="18">
        <f>'Formato 7 c)'!E14</f>
        <v>1.5</v>
      </c>
      <c r="T9" s="18">
        <f>'Formato 7 c)'!F14</f>
        <v>1.75</v>
      </c>
      <c r="U9" s="18">
        <f>'Formato 7 c)'!G14</f>
        <v>2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0.75</v>
      </c>
      <c r="Q10" s="18">
        <f>'Formato 7 c)'!C15</f>
        <v>1</v>
      </c>
      <c r="R10" s="18">
        <f>'Formato 7 c)'!D15</f>
        <v>1.25</v>
      </c>
      <c r="S10" s="18">
        <f>'Formato 7 c)'!E15</f>
        <v>1.5</v>
      </c>
      <c r="T10" s="18">
        <f>'Formato 7 c)'!F15</f>
        <v>1.75</v>
      </c>
      <c r="U10" s="18">
        <f>'Formato 7 c)'!G15</f>
        <v>2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0.75</v>
      </c>
      <c r="Q11" s="18">
        <f>'Formato 7 c)'!C16</f>
        <v>1</v>
      </c>
      <c r="R11" s="18">
        <f>'Formato 7 c)'!D16</f>
        <v>1.25</v>
      </c>
      <c r="S11" s="18">
        <f>'Formato 7 c)'!E16</f>
        <v>1.5</v>
      </c>
      <c r="T11" s="18">
        <f>'Formato 7 c)'!F16</f>
        <v>1.75</v>
      </c>
      <c r="U11" s="18">
        <f>'Formato 7 c)'!G16</f>
        <v>2</v>
      </c>
    </row>
    <row r="12" spans="1:21" x14ac:dyDescent="0.2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0.75</v>
      </c>
      <c r="Q12" s="18">
        <f>'Formato 7 c)'!C17</f>
        <v>1</v>
      </c>
      <c r="R12" s="18">
        <f>'Formato 7 c)'!D17</f>
        <v>1.25</v>
      </c>
      <c r="S12" s="18">
        <f>'Formato 7 c)'!E17</f>
        <v>1.5</v>
      </c>
      <c r="T12" s="18">
        <f>'Formato 7 c)'!F17</f>
        <v>1.75</v>
      </c>
      <c r="U12" s="18">
        <f>'Formato 7 c)'!G17</f>
        <v>2</v>
      </c>
    </row>
    <row r="13" spans="1:21" x14ac:dyDescent="0.2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0.75</v>
      </c>
      <c r="Q13" s="18">
        <f>'Formato 7 c)'!C18</f>
        <v>1</v>
      </c>
      <c r="R13" s="18">
        <f>'Formato 7 c)'!D18</f>
        <v>1.25</v>
      </c>
      <c r="S13" s="18">
        <f>'Formato 7 c)'!E18</f>
        <v>1.5</v>
      </c>
      <c r="T13" s="18">
        <f>'Formato 7 c)'!F18</f>
        <v>1.75</v>
      </c>
      <c r="U13" s="18">
        <f>'Formato 7 c)'!G18</f>
        <v>2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0.75</v>
      </c>
      <c r="Q14" s="18">
        <f>'Formato 7 c)'!C19</f>
        <v>1</v>
      </c>
      <c r="R14" s="18">
        <f>'Formato 7 c)'!D19</f>
        <v>1.25</v>
      </c>
      <c r="S14" s="18">
        <f>'Formato 7 c)'!E19</f>
        <v>1.5</v>
      </c>
      <c r="T14" s="18">
        <f>'Formato 7 c)'!F19</f>
        <v>1.75</v>
      </c>
      <c r="U14" s="18">
        <f>'Formato 7 c)'!G19</f>
        <v>2</v>
      </c>
    </row>
    <row r="15" spans="1:21" x14ac:dyDescent="0.2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3.75</v>
      </c>
      <c r="Q15" s="18">
        <f>'Formato 7 c)'!C21</f>
        <v>5</v>
      </c>
      <c r="R15" s="18">
        <f>'Formato 7 c)'!D21</f>
        <v>6.25</v>
      </c>
      <c r="S15" s="18">
        <f>'Formato 7 c)'!E21</f>
        <v>7.5</v>
      </c>
      <c r="T15" s="18">
        <f>'Formato 7 c)'!F21</f>
        <v>8.75</v>
      </c>
      <c r="U15" s="18">
        <f>'Formato 7 c)'!G21</f>
        <v>10</v>
      </c>
    </row>
    <row r="16" spans="1:21" x14ac:dyDescent="0.2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0.75</v>
      </c>
      <c r="Q16" s="18">
        <f>'Formato 7 c)'!C22</f>
        <v>1</v>
      </c>
      <c r="R16" s="18">
        <f>'Formato 7 c)'!D22</f>
        <v>1.25</v>
      </c>
      <c r="S16" s="18">
        <f>'Formato 7 c)'!E22</f>
        <v>1.5</v>
      </c>
      <c r="T16" s="18">
        <f>'Formato 7 c)'!F22</f>
        <v>1.75</v>
      </c>
      <c r="U16" s="18">
        <f>'Formato 7 c)'!G22</f>
        <v>2</v>
      </c>
    </row>
    <row r="17" spans="1:21" x14ac:dyDescent="0.2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0.75</v>
      </c>
      <c r="Q17" s="18">
        <f>'Formato 7 c)'!C23</f>
        <v>1</v>
      </c>
      <c r="R17" s="18">
        <f>'Formato 7 c)'!D23</f>
        <v>1.25</v>
      </c>
      <c r="S17" s="18">
        <f>'Formato 7 c)'!E23</f>
        <v>1.5</v>
      </c>
      <c r="T17" s="18">
        <f>'Formato 7 c)'!F23</f>
        <v>1.75</v>
      </c>
      <c r="U17" s="18">
        <f>'Formato 7 c)'!G23</f>
        <v>2</v>
      </c>
    </row>
    <row r="18" spans="1:21" x14ac:dyDescent="0.2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0.75</v>
      </c>
      <c r="Q18" s="18">
        <f>'Formato 7 c)'!C24</f>
        <v>1</v>
      </c>
      <c r="R18" s="18">
        <f>'Formato 7 c)'!D24</f>
        <v>1.25</v>
      </c>
      <c r="S18" s="18">
        <f>'Formato 7 c)'!E24</f>
        <v>1.5</v>
      </c>
      <c r="T18" s="18">
        <f>'Formato 7 c)'!F24</f>
        <v>1.75</v>
      </c>
      <c r="U18" s="18">
        <f>'Formato 7 c)'!G24</f>
        <v>2</v>
      </c>
    </row>
    <row r="19" spans="1:21" x14ac:dyDescent="0.2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0.75</v>
      </c>
      <c r="Q19" s="18">
        <f>'Formato 7 c)'!C25</f>
        <v>1</v>
      </c>
      <c r="R19" s="18">
        <f>'Formato 7 c)'!D25</f>
        <v>1.25</v>
      </c>
      <c r="S19" s="18">
        <f>'Formato 7 c)'!E25</f>
        <v>1.5</v>
      </c>
      <c r="T19" s="18">
        <f>'Formato 7 c)'!F25</f>
        <v>1.75</v>
      </c>
      <c r="U19" s="18">
        <f>'Formato 7 c)'!G25</f>
        <v>2</v>
      </c>
    </row>
    <row r="20" spans="1:21" x14ac:dyDescent="0.2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0.75</v>
      </c>
      <c r="Q20" s="18">
        <f>'Formato 7 c)'!C26</f>
        <v>1</v>
      </c>
      <c r="R20" s="18">
        <f>'Formato 7 c)'!D26</f>
        <v>1.25</v>
      </c>
      <c r="S20" s="18">
        <f>'Formato 7 c)'!E26</f>
        <v>1.5</v>
      </c>
      <c r="T20" s="18">
        <f>'Formato 7 c)'!F26</f>
        <v>1.75</v>
      </c>
      <c r="U20" s="18">
        <f>'Formato 7 c)'!G26</f>
        <v>2</v>
      </c>
    </row>
    <row r="21" spans="1:21" x14ac:dyDescent="0.2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0.75</v>
      </c>
      <c r="Q21" s="18">
        <f>'Formato 7 c)'!C28</f>
        <v>1</v>
      </c>
      <c r="R21" s="18">
        <f>'Formato 7 c)'!D28</f>
        <v>1.25</v>
      </c>
      <c r="S21" s="18">
        <f>'Formato 7 c)'!E28</f>
        <v>1.5</v>
      </c>
      <c r="T21" s="18">
        <f>'Formato 7 c)'!F28</f>
        <v>1.75</v>
      </c>
      <c r="U21" s="18">
        <f>'Formato 7 c)'!G28</f>
        <v>2</v>
      </c>
    </row>
    <row r="22" spans="1:21" x14ac:dyDescent="0.2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0.75</v>
      </c>
      <c r="Q22" s="18">
        <f>'Formato 7 c)'!C29</f>
        <v>1</v>
      </c>
      <c r="R22" s="18">
        <f>'Formato 7 c)'!D29</f>
        <v>1.25</v>
      </c>
      <c r="S22" s="18">
        <f>'Formato 7 c)'!E29</f>
        <v>1.5</v>
      </c>
      <c r="T22" s="18">
        <f>'Formato 7 c)'!F29</f>
        <v>1.75</v>
      </c>
      <c r="U22" s="18">
        <f>'Formato 7 c)'!G29</f>
        <v>2</v>
      </c>
    </row>
    <row r="23" spans="1:21" x14ac:dyDescent="0.2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13.5</v>
      </c>
      <c r="Q23" s="18">
        <f>'Formato 7 c)'!C31</f>
        <v>18</v>
      </c>
      <c r="R23" s="18">
        <f>'Formato 7 c)'!D31</f>
        <v>22.5</v>
      </c>
      <c r="S23" s="18">
        <f>'Formato 7 c)'!E31</f>
        <v>27</v>
      </c>
      <c r="T23" s="18">
        <f>'Formato 7 c)'!F31</f>
        <v>31.5</v>
      </c>
      <c r="U23" s="18">
        <f>'Formato 7 c)'!G31</f>
        <v>36</v>
      </c>
    </row>
    <row r="24" spans="1:21" x14ac:dyDescent="0.2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0.75</v>
      </c>
      <c r="Q25" s="18">
        <f>'Formato 7 c)'!C34</f>
        <v>1</v>
      </c>
      <c r="R25" s="18">
        <f>'Formato 7 c)'!D34</f>
        <v>1.25</v>
      </c>
      <c r="S25" s="18">
        <f>'Formato 7 c)'!E34</f>
        <v>1.5</v>
      </c>
      <c r="T25" s="18">
        <f>'Formato 7 c)'!F34</f>
        <v>1.75</v>
      </c>
      <c r="U25" s="18">
        <f>'Formato 7 c)'!G34</f>
        <v>2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0.75</v>
      </c>
      <c r="Q26" s="18">
        <f>'Formato 7 c)'!C35</f>
        <v>1</v>
      </c>
      <c r="R26" s="18">
        <f>'Formato 7 c)'!D35</f>
        <v>1.25</v>
      </c>
      <c r="S26" s="18">
        <f>'Formato 7 c)'!E35</f>
        <v>1.5</v>
      </c>
      <c r="T26" s="18">
        <f>'Formato 7 c)'!F35</f>
        <v>1.75</v>
      </c>
      <c r="U26" s="18">
        <f>'Formato 7 c)'!G35</f>
        <v>2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1.5</v>
      </c>
      <c r="Q27" s="18">
        <f>'Formato 7 c)'!C36</f>
        <v>2</v>
      </c>
      <c r="R27" s="18">
        <f>'Formato 7 c)'!D36</f>
        <v>2.5</v>
      </c>
      <c r="S27" s="18">
        <f>'Formato 7 c)'!E36</f>
        <v>3</v>
      </c>
      <c r="T27" s="18">
        <f>'Formato 7 c)'!F36</f>
        <v>3.5</v>
      </c>
      <c r="U27" s="18">
        <f>'Formato 7 c)'!G36</f>
        <v>4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2" t="s">
        <v>490</v>
      </c>
      <c r="B1" s="172"/>
      <c r="C1" s="172"/>
      <c r="D1" s="172"/>
      <c r="E1" s="172"/>
      <c r="F1" s="172"/>
      <c r="G1" s="172"/>
    </row>
    <row r="2" spans="1:7" ht="14.25" x14ac:dyDescent="0.45">
      <c r="A2" s="154" t="str">
        <f>ENTIDAD</f>
        <v>Municipio de León, Gobierno del Estado de Guanajuato</v>
      </c>
      <c r="B2" s="155"/>
      <c r="C2" s="155"/>
      <c r="D2" s="155"/>
      <c r="E2" s="155"/>
      <c r="F2" s="155"/>
      <c r="G2" s="156"/>
    </row>
    <row r="3" spans="1:7" ht="14.25" x14ac:dyDescent="0.45">
      <c r="A3" s="157" t="s">
        <v>491</v>
      </c>
      <c r="B3" s="158"/>
      <c r="C3" s="158"/>
      <c r="D3" s="158"/>
      <c r="E3" s="158"/>
      <c r="F3" s="158"/>
      <c r="G3" s="159"/>
    </row>
    <row r="4" spans="1:7" ht="14.25" x14ac:dyDescent="0.45">
      <c r="A4" s="163" t="s">
        <v>118</v>
      </c>
      <c r="B4" s="164"/>
      <c r="C4" s="164"/>
      <c r="D4" s="164"/>
      <c r="E4" s="164"/>
      <c r="F4" s="164"/>
      <c r="G4" s="165"/>
    </row>
    <row r="5" spans="1:7" x14ac:dyDescent="0.25">
      <c r="A5" s="191" t="s">
        <v>3142</v>
      </c>
      <c r="B5" s="187" t="str">
        <f>ANIO5R</f>
        <v>2013 ¹ (c)</v>
      </c>
      <c r="C5" s="187" t="str">
        <f>ANIO4R</f>
        <v>2014 ¹ (c)</v>
      </c>
      <c r="D5" s="187" t="str">
        <f>ANIO3R</f>
        <v>2015 ¹ (c)</v>
      </c>
      <c r="E5" s="187" t="str">
        <f>ANIO2R</f>
        <v>2016 ¹ (c)</v>
      </c>
      <c r="F5" s="187" t="str">
        <f>ANIO1R</f>
        <v>2017 ¹ (c)</v>
      </c>
      <c r="G5" s="51">
        <f>ANIO_INFORME</f>
        <v>2018</v>
      </c>
    </row>
    <row r="6" spans="1:7" ht="32.1" customHeight="1" x14ac:dyDescent="0.25">
      <c r="A6" s="192"/>
      <c r="B6" s="188"/>
      <c r="C6" s="188"/>
      <c r="D6" s="188"/>
      <c r="E6" s="188"/>
      <c r="F6" s="188"/>
      <c r="G6" s="88" t="s">
        <v>3295</v>
      </c>
    </row>
    <row r="7" spans="1:7" ht="14.25" x14ac:dyDescent="0.45">
      <c r="A7" s="52" t="s">
        <v>492</v>
      </c>
      <c r="B7" s="59">
        <f>SUM(B8:B16)</f>
        <v>6.75</v>
      </c>
      <c r="C7" s="59">
        <f t="shared" ref="C7:G7" si="0">SUM(C8:C16)</f>
        <v>9</v>
      </c>
      <c r="D7" s="59">
        <f t="shared" si="0"/>
        <v>11.25</v>
      </c>
      <c r="E7" s="59">
        <f t="shared" si="0"/>
        <v>13.5</v>
      </c>
      <c r="F7" s="59">
        <f t="shared" si="0"/>
        <v>15.75</v>
      </c>
      <c r="G7" s="59">
        <f t="shared" si="0"/>
        <v>18</v>
      </c>
    </row>
    <row r="8" spans="1:7" x14ac:dyDescent="0.25">
      <c r="A8" s="53" t="s">
        <v>454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 x14ac:dyDescent="0.25">
      <c r="A9" s="53" t="s">
        <v>455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 x14ac:dyDescent="0.25">
      <c r="A10" s="53" t="s">
        <v>456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 x14ac:dyDescent="0.25">
      <c r="A11" s="53" t="s">
        <v>457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 x14ac:dyDescent="0.25">
      <c r="A12" s="53" t="s">
        <v>458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 x14ac:dyDescent="0.25">
      <c r="A13" s="53" t="s">
        <v>459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 x14ac:dyDescent="0.25">
      <c r="A14" s="53" t="s">
        <v>460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 x14ac:dyDescent="0.25">
      <c r="A15" s="53" t="s">
        <v>461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 x14ac:dyDescent="0.25">
      <c r="A16" s="53" t="s">
        <v>462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 x14ac:dyDescent="0.25">
      <c r="A17" s="54"/>
      <c r="B17" s="54"/>
      <c r="C17" s="54"/>
      <c r="D17" s="54"/>
      <c r="E17" s="54"/>
      <c r="F17" s="54"/>
      <c r="G17" s="54"/>
    </row>
    <row r="18" spans="1:7" x14ac:dyDescent="0.25">
      <c r="A18" s="55" t="s">
        <v>493</v>
      </c>
      <c r="B18" s="61">
        <f>SUM(B19:B27)</f>
        <v>6.75</v>
      </c>
      <c r="C18" s="61">
        <f t="shared" ref="C18:G18" si="1">SUM(C19:C27)</f>
        <v>9</v>
      </c>
      <c r="D18" s="61">
        <f t="shared" si="1"/>
        <v>11.25</v>
      </c>
      <c r="E18" s="61">
        <f t="shared" si="1"/>
        <v>13.5</v>
      </c>
      <c r="F18" s="61">
        <f t="shared" si="1"/>
        <v>15.75</v>
      </c>
      <c r="G18" s="61">
        <f t="shared" si="1"/>
        <v>18</v>
      </c>
    </row>
    <row r="19" spans="1:7" x14ac:dyDescent="0.25">
      <c r="A19" s="53" t="s">
        <v>454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 x14ac:dyDescent="0.25">
      <c r="A20" s="53" t="s">
        <v>455</v>
      </c>
      <c r="B20" s="60">
        <v>0.75</v>
      </c>
      <c r="C20" s="60">
        <v>1</v>
      </c>
      <c r="D20" s="60">
        <v>1.25</v>
      </c>
      <c r="E20" s="60">
        <v>1.5</v>
      </c>
      <c r="F20" s="60">
        <v>1.75</v>
      </c>
      <c r="G20" s="60">
        <v>2</v>
      </c>
    </row>
    <row r="21" spans="1:7" x14ac:dyDescent="0.25">
      <c r="A21" s="53" t="s">
        <v>456</v>
      </c>
      <c r="B21" s="60">
        <v>0.75</v>
      </c>
      <c r="C21" s="60">
        <v>1</v>
      </c>
      <c r="D21" s="60">
        <v>1.25</v>
      </c>
      <c r="E21" s="60">
        <v>1.5</v>
      </c>
      <c r="F21" s="60">
        <v>1.75</v>
      </c>
      <c r="G21" s="60">
        <v>2</v>
      </c>
    </row>
    <row r="22" spans="1:7" x14ac:dyDescent="0.25">
      <c r="A22" s="53" t="s">
        <v>457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 x14ac:dyDescent="0.25">
      <c r="A23" s="53" t="s">
        <v>458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 x14ac:dyDescent="0.25">
      <c r="A24" s="53" t="s">
        <v>459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 x14ac:dyDescent="0.25">
      <c r="A25" s="53" t="s">
        <v>460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 x14ac:dyDescent="0.25">
      <c r="A26" s="53" t="s">
        <v>464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 x14ac:dyDescent="0.25">
      <c r="A27" s="53" t="s">
        <v>462</v>
      </c>
      <c r="B27" s="60">
        <v>0.75</v>
      </c>
      <c r="C27" s="60">
        <v>1</v>
      </c>
      <c r="D27" s="60">
        <v>1.25</v>
      </c>
      <c r="E27" s="60">
        <v>1.5</v>
      </c>
      <c r="F27" s="60">
        <v>1.75</v>
      </c>
      <c r="G27" s="60">
        <v>2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13.5</v>
      </c>
      <c r="C29" s="60">
        <f t="shared" ref="C29:G29" si="2">C7+C18</f>
        <v>18</v>
      </c>
      <c r="D29" s="60">
        <f t="shared" si="2"/>
        <v>22.5</v>
      </c>
      <c r="E29" s="60">
        <f t="shared" si="2"/>
        <v>27</v>
      </c>
      <c r="F29" s="60">
        <f t="shared" si="2"/>
        <v>31.5</v>
      </c>
      <c r="G29" s="60">
        <f t="shared" si="2"/>
        <v>36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86" t="s">
        <v>3292</v>
      </c>
      <c r="B32" s="186"/>
      <c r="C32" s="186"/>
      <c r="D32" s="186"/>
      <c r="E32" s="186"/>
      <c r="F32" s="186"/>
      <c r="G32" s="186"/>
    </row>
    <row r="33" spans="1:7" x14ac:dyDescent="0.25">
      <c r="A33" s="186" t="s">
        <v>3293</v>
      </c>
      <c r="B33" s="186"/>
      <c r="C33" s="186"/>
      <c r="D33" s="186"/>
      <c r="E33" s="186"/>
      <c r="F33" s="186"/>
      <c r="G33" s="186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6.75</v>
      </c>
      <c r="Q2" s="18">
        <f>'Formato 7 d)'!C7</f>
        <v>9</v>
      </c>
      <c r="R2" s="18">
        <f>'Formato 7 d)'!D7</f>
        <v>11.25</v>
      </c>
      <c r="S2" s="18">
        <f>'Formato 7 d)'!E7</f>
        <v>13.5</v>
      </c>
      <c r="T2" s="18">
        <f>'Formato 7 d)'!F7</f>
        <v>15.75</v>
      </c>
      <c r="U2" s="18">
        <f>'Formato 7 d)'!G7</f>
        <v>18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0.75</v>
      </c>
      <c r="Q3" s="18">
        <f>'Formato 7 d)'!C8</f>
        <v>1</v>
      </c>
      <c r="R3" s="18">
        <f>'Formato 7 d)'!D8</f>
        <v>1.25</v>
      </c>
      <c r="S3" s="18">
        <f>'Formato 7 d)'!E8</f>
        <v>1.5</v>
      </c>
      <c r="T3" s="18">
        <f>'Formato 7 d)'!F8</f>
        <v>1.75</v>
      </c>
      <c r="U3" s="18">
        <f>'Formato 7 d)'!G8</f>
        <v>2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0.75</v>
      </c>
      <c r="Q4" s="18">
        <f>'Formato 7 d)'!C9</f>
        <v>1</v>
      </c>
      <c r="R4" s="18">
        <f>'Formato 7 d)'!D9</f>
        <v>1.25</v>
      </c>
      <c r="S4" s="18">
        <f>'Formato 7 d)'!E9</f>
        <v>1.5</v>
      </c>
      <c r="T4" s="18">
        <f>'Formato 7 d)'!F9</f>
        <v>1.75</v>
      </c>
      <c r="U4" s="18">
        <f>'Formato 7 d)'!G9</f>
        <v>2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0.75</v>
      </c>
      <c r="Q5" s="18">
        <f>'Formato 7 d)'!C10</f>
        <v>1</v>
      </c>
      <c r="R5" s="18">
        <f>'Formato 7 d)'!D10</f>
        <v>1.25</v>
      </c>
      <c r="S5" s="18">
        <f>'Formato 7 d)'!E10</f>
        <v>1.5</v>
      </c>
      <c r="T5" s="18">
        <f>'Formato 7 d)'!F10</f>
        <v>1.75</v>
      </c>
      <c r="U5" s="18">
        <f>'Formato 7 d)'!G10</f>
        <v>2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0.75</v>
      </c>
      <c r="Q6" s="18">
        <f>'Formato 7 d)'!C11</f>
        <v>1</v>
      </c>
      <c r="R6" s="18">
        <f>'Formato 7 d)'!D11</f>
        <v>1.25</v>
      </c>
      <c r="S6" s="18">
        <f>'Formato 7 d)'!E11</f>
        <v>1.5</v>
      </c>
      <c r="T6" s="18">
        <f>'Formato 7 d)'!F11</f>
        <v>1.75</v>
      </c>
      <c r="U6" s="18">
        <f>'Formato 7 d)'!G11</f>
        <v>2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0.75</v>
      </c>
      <c r="Q7" s="18">
        <f>'Formato 7 d)'!C12</f>
        <v>1</v>
      </c>
      <c r="R7" s="18">
        <f>'Formato 7 d)'!D12</f>
        <v>1.25</v>
      </c>
      <c r="S7" s="18">
        <f>'Formato 7 d)'!E12</f>
        <v>1.5</v>
      </c>
      <c r="T7" s="18">
        <f>'Formato 7 d)'!F12</f>
        <v>1.75</v>
      </c>
      <c r="U7" s="18">
        <f>'Formato 7 d)'!G12</f>
        <v>2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0.75</v>
      </c>
      <c r="Q8" s="18">
        <f>'Formato 7 d)'!C13</f>
        <v>1</v>
      </c>
      <c r="R8" s="18">
        <f>'Formato 7 d)'!D13</f>
        <v>1.25</v>
      </c>
      <c r="S8" s="18">
        <f>'Formato 7 d)'!E13</f>
        <v>1.5</v>
      </c>
      <c r="T8" s="18">
        <f>'Formato 7 d)'!F13</f>
        <v>1.75</v>
      </c>
      <c r="U8" s="18">
        <f>'Formato 7 d)'!G13</f>
        <v>2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0.75</v>
      </c>
      <c r="Q9" s="18">
        <f>'Formato 7 d)'!C14</f>
        <v>1</v>
      </c>
      <c r="R9" s="18">
        <f>'Formato 7 d)'!D14</f>
        <v>1.25</v>
      </c>
      <c r="S9" s="18">
        <f>'Formato 7 d)'!E14</f>
        <v>1.5</v>
      </c>
      <c r="T9" s="18">
        <f>'Formato 7 d)'!F14</f>
        <v>1.75</v>
      </c>
      <c r="U9" s="18">
        <f>'Formato 7 d)'!G14</f>
        <v>2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0.75</v>
      </c>
      <c r="Q10" s="18">
        <f>'Formato 7 d)'!C15</f>
        <v>1</v>
      </c>
      <c r="R10" s="18">
        <f>'Formato 7 d)'!D15</f>
        <v>1.25</v>
      </c>
      <c r="S10" s="18">
        <f>'Formato 7 d)'!E15</f>
        <v>1.5</v>
      </c>
      <c r="T10" s="18">
        <f>'Formato 7 d)'!F15</f>
        <v>1.75</v>
      </c>
      <c r="U10" s="18">
        <f>'Formato 7 d)'!G15</f>
        <v>2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0.75</v>
      </c>
      <c r="Q11" s="18">
        <f>'Formato 7 d)'!C16</f>
        <v>1</v>
      </c>
      <c r="R11" s="18">
        <f>'Formato 7 d)'!D16</f>
        <v>1.25</v>
      </c>
      <c r="S11" s="18">
        <f>'Formato 7 d)'!E16</f>
        <v>1.5</v>
      </c>
      <c r="T11" s="18">
        <f>'Formato 7 d)'!F16</f>
        <v>1.75</v>
      </c>
      <c r="U11" s="18">
        <f>'Formato 7 d)'!G16</f>
        <v>2</v>
      </c>
    </row>
    <row r="12" spans="1:21" x14ac:dyDescent="0.2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6.75</v>
      </c>
      <c r="Q12" s="18">
        <f>'Formato 7 d)'!C18</f>
        <v>9</v>
      </c>
      <c r="R12" s="18">
        <f>'Formato 7 d)'!D18</f>
        <v>11.25</v>
      </c>
      <c r="S12" s="18">
        <f>'Formato 7 d)'!E18</f>
        <v>13.5</v>
      </c>
      <c r="T12" s="18">
        <f>'Formato 7 d)'!F18</f>
        <v>15.75</v>
      </c>
      <c r="U12" s="18">
        <f>'Formato 7 d)'!G18</f>
        <v>18</v>
      </c>
    </row>
    <row r="13" spans="1:21" x14ac:dyDescent="0.2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0.75</v>
      </c>
      <c r="Q13" s="18">
        <f>'Formato 7 d)'!C19</f>
        <v>1</v>
      </c>
      <c r="R13" s="18">
        <f>'Formato 7 d)'!D19</f>
        <v>1.25</v>
      </c>
      <c r="S13" s="18">
        <f>'Formato 7 d)'!E19</f>
        <v>1.5</v>
      </c>
      <c r="T13" s="18">
        <f>'Formato 7 d)'!F19</f>
        <v>1.75</v>
      </c>
      <c r="U13" s="18">
        <f>'Formato 7 d)'!G19</f>
        <v>2</v>
      </c>
    </row>
    <row r="14" spans="1:21" x14ac:dyDescent="0.2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0.75</v>
      </c>
      <c r="Q14" s="18">
        <f>'Formato 7 d)'!C20</f>
        <v>1</v>
      </c>
      <c r="R14" s="18">
        <f>'Formato 7 d)'!D20</f>
        <v>1.25</v>
      </c>
      <c r="S14" s="18">
        <f>'Formato 7 d)'!E20</f>
        <v>1.5</v>
      </c>
      <c r="T14" s="18">
        <f>'Formato 7 d)'!F20</f>
        <v>1.75</v>
      </c>
      <c r="U14" s="18">
        <f>'Formato 7 d)'!G20</f>
        <v>2</v>
      </c>
    </row>
    <row r="15" spans="1:21" x14ac:dyDescent="0.2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0.75</v>
      </c>
      <c r="Q15" s="18">
        <f>'Formato 7 d)'!C21</f>
        <v>1</v>
      </c>
      <c r="R15" s="18">
        <f>'Formato 7 d)'!D21</f>
        <v>1.25</v>
      </c>
      <c r="S15" s="18">
        <f>'Formato 7 d)'!E21</f>
        <v>1.5</v>
      </c>
      <c r="T15" s="18">
        <f>'Formato 7 d)'!F21</f>
        <v>1.75</v>
      </c>
      <c r="U15" s="18">
        <f>'Formato 7 d)'!G21</f>
        <v>2</v>
      </c>
    </row>
    <row r="16" spans="1:21" x14ac:dyDescent="0.2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0.75</v>
      </c>
      <c r="Q16" s="18">
        <f>'Formato 7 d)'!C22</f>
        <v>1</v>
      </c>
      <c r="R16" s="18">
        <f>'Formato 7 d)'!D22</f>
        <v>1.25</v>
      </c>
      <c r="S16" s="18">
        <f>'Formato 7 d)'!E22</f>
        <v>1.5</v>
      </c>
      <c r="T16" s="18">
        <f>'Formato 7 d)'!F22</f>
        <v>1.75</v>
      </c>
      <c r="U16" s="18">
        <f>'Formato 7 d)'!G22</f>
        <v>2</v>
      </c>
    </row>
    <row r="17" spans="1:21" x14ac:dyDescent="0.2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0.75</v>
      </c>
      <c r="Q17" s="18">
        <f>'Formato 7 d)'!C23</f>
        <v>1</v>
      </c>
      <c r="R17" s="18">
        <f>'Formato 7 d)'!D23</f>
        <v>1.25</v>
      </c>
      <c r="S17" s="18">
        <f>'Formato 7 d)'!E23</f>
        <v>1.5</v>
      </c>
      <c r="T17" s="18">
        <f>'Formato 7 d)'!F23</f>
        <v>1.75</v>
      </c>
      <c r="U17" s="18">
        <f>'Formato 7 d)'!G23</f>
        <v>2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0.75</v>
      </c>
      <c r="Q18" s="18">
        <f>'Formato 7 d)'!C24</f>
        <v>1</v>
      </c>
      <c r="R18" s="18">
        <f>'Formato 7 d)'!D24</f>
        <v>1.25</v>
      </c>
      <c r="S18" s="18">
        <f>'Formato 7 d)'!E24</f>
        <v>1.5</v>
      </c>
      <c r="T18" s="18">
        <f>'Formato 7 d)'!F24</f>
        <v>1.75</v>
      </c>
      <c r="U18" s="18">
        <f>'Formato 7 d)'!G24</f>
        <v>2</v>
      </c>
    </row>
    <row r="19" spans="1:21" x14ac:dyDescent="0.2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0.75</v>
      </c>
      <c r="Q19" s="18">
        <f>'Formato 7 d)'!C25</f>
        <v>1</v>
      </c>
      <c r="R19" s="18">
        <f>'Formato 7 d)'!D25</f>
        <v>1.25</v>
      </c>
      <c r="S19" s="18">
        <f>'Formato 7 d)'!E25</f>
        <v>1.5</v>
      </c>
      <c r="T19" s="18">
        <f>'Formato 7 d)'!F25</f>
        <v>1.75</v>
      </c>
      <c r="U19" s="18">
        <f>'Formato 7 d)'!G25</f>
        <v>2</v>
      </c>
    </row>
    <row r="20" spans="1:21" x14ac:dyDescent="0.2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0.75</v>
      </c>
      <c r="Q20" s="18">
        <f>'Formato 7 d)'!C26</f>
        <v>1</v>
      </c>
      <c r="R20" s="18">
        <f>'Formato 7 d)'!D26</f>
        <v>1.25</v>
      </c>
      <c r="S20" s="18">
        <f>'Formato 7 d)'!E26</f>
        <v>1.5</v>
      </c>
      <c r="T20" s="18">
        <f>'Formato 7 d)'!F26</f>
        <v>1.75</v>
      </c>
      <c r="U20" s="18">
        <f>'Formato 7 d)'!G26</f>
        <v>2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0.75</v>
      </c>
      <c r="Q21" s="18">
        <f>'Formato 7 d)'!C27</f>
        <v>1</v>
      </c>
      <c r="R21" s="18">
        <f>'Formato 7 d)'!D27</f>
        <v>1.25</v>
      </c>
      <c r="S21" s="18">
        <f>'Formato 7 d)'!E27</f>
        <v>1.5</v>
      </c>
      <c r="T21" s="18">
        <f>'Formato 7 d)'!F27</f>
        <v>1.75</v>
      </c>
      <c r="U21" s="18">
        <f>'Formato 7 d)'!G27</f>
        <v>2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13.5</v>
      </c>
      <c r="Q22" s="18">
        <f>'Formato 7 d)'!C29</f>
        <v>18</v>
      </c>
      <c r="R22" s="18">
        <f>'Formato 7 d)'!D29</f>
        <v>22.5</v>
      </c>
      <c r="S22" s="18">
        <f>'Formato 7 d)'!E29</f>
        <v>27</v>
      </c>
      <c r="T22" s="18">
        <f>'Formato 7 d)'!F29</f>
        <v>31.5</v>
      </c>
      <c r="U22" s="18">
        <f>'Formato 7 d)'!G29</f>
        <v>36</v>
      </c>
    </row>
    <row r="23" spans="1:21" x14ac:dyDescent="0.25">
      <c r="P23" s="18"/>
      <c r="Q23" s="18"/>
      <c r="R23" s="18"/>
      <c r="S23" s="18"/>
      <c r="T23" s="18"/>
      <c r="U23" s="18"/>
    </row>
    <row r="24" spans="1:21" x14ac:dyDescent="0.25">
      <c r="P24" s="18"/>
      <c r="Q24" s="18"/>
      <c r="R24" s="18"/>
      <c r="S24" s="18"/>
      <c r="T24" s="18"/>
      <c r="U24" s="18"/>
    </row>
    <row r="25" spans="1:21" x14ac:dyDescent="0.2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zoomScale="90" zoomScaleNormal="90" workbookViewId="0">
      <selection activeCell="A19" sqref="A19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66" t="s">
        <v>495</v>
      </c>
      <c r="B1" s="166"/>
      <c r="C1" s="166"/>
      <c r="D1" s="166"/>
      <c r="E1" s="166"/>
      <c r="F1" s="166"/>
      <c r="G1" s="111"/>
    </row>
    <row r="2" spans="1:7" ht="14.25" x14ac:dyDescent="0.45">
      <c r="A2" s="154" t="str">
        <f>ENTE_PUBLICO</f>
        <v>Sistema para el Desarrollo Integral de la Familia en el Municipio de Leon Guanajuato, Gobierno del Estado de Guanajuato</v>
      </c>
      <c r="B2" s="155"/>
      <c r="C2" s="155"/>
      <c r="D2" s="155"/>
      <c r="E2" s="155"/>
      <c r="F2" s="156"/>
    </row>
    <row r="3" spans="1:7" ht="14.25" x14ac:dyDescent="0.45">
      <c r="A3" s="163" t="s">
        <v>496</v>
      </c>
      <c r="B3" s="164"/>
      <c r="C3" s="164"/>
      <c r="D3" s="164"/>
      <c r="E3" s="164"/>
      <c r="F3" s="165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6" t="s">
        <v>502</v>
      </c>
      <c r="B5" s="5"/>
      <c r="C5" s="5"/>
      <c r="D5" s="5"/>
      <c r="E5" s="5"/>
      <c r="F5" s="5"/>
    </row>
    <row r="6" spans="1:7" ht="30" x14ac:dyDescent="0.25">
      <c r="A6" s="137" t="s">
        <v>503</v>
      </c>
      <c r="B6" s="60"/>
      <c r="C6" s="60"/>
      <c r="D6" s="60"/>
      <c r="E6" s="60"/>
      <c r="F6" s="60"/>
    </row>
    <row r="7" spans="1:7" x14ac:dyDescent="0.25">
      <c r="A7" s="137" t="s">
        <v>504</v>
      </c>
      <c r="B7" s="60"/>
      <c r="C7" s="60"/>
      <c r="D7" s="60"/>
      <c r="E7" s="60"/>
      <c r="F7" s="60"/>
    </row>
    <row r="8" spans="1:7" ht="14.25" x14ac:dyDescent="0.4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x14ac:dyDescent="0.25">
      <c r="A10" s="137" t="s">
        <v>506</v>
      </c>
      <c r="B10" s="60"/>
      <c r="C10" s="60"/>
      <c r="D10" s="60"/>
      <c r="E10" s="60"/>
      <c r="F10" s="60"/>
    </row>
    <row r="11" spans="1:7" x14ac:dyDescent="0.25">
      <c r="A11" s="139" t="s">
        <v>507</v>
      </c>
      <c r="B11" s="60"/>
      <c r="C11" s="60"/>
      <c r="D11" s="60"/>
      <c r="E11" s="60"/>
      <c r="F11" s="60"/>
    </row>
    <row r="12" spans="1:7" x14ac:dyDescent="0.25">
      <c r="A12" s="139" t="s">
        <v>508</v>
      </c>
      <c r="B12" s="60"/>
      <c r="C12" s="60"/>
      <c r="D12" s="60"/>
      <c r="E12" s="60"/>
      <c r="F12" s="60"/>
    </row>
    <row r="13" spans="1:7" x14ac:dyDescent="0.25">
      <c r="A13" s="139" t="s">
        <v>509</v>
      </c>
      <c r="B13" s="60"/>
      <c r="C13" s="60"/>
      <c r="D13" s="60"/>
      <c r="E13" s="60"/>
      <c r="F13" s="60"/>
    </row>
    <row r="14" spans="1:7" x14ac:dyDescent="0.25">
      <c r="A14" s="137" t="s">
        <v>510</v>
      </c>
      <c r="B14" s="60"/>
      <c r="C14" s="60"/>
      <c r="D14" s="60"/>
      <c r="E14" s="60"/>
      <c r="F14" s="60"/>
    </row>
    <row r="15" spans="1:7" x14ac:dyDescent="0.25">
      <c r="A15" s="139" t="s">
        <v>507</v>
      </c>
      <c r="B15" s="60"/>
      <c r="C15" s="60"/>
      <c r="D15" s="60"/>
      <c r="E15" s="60"/>
      <c r="F15" s="60"/>
    </row>
    <row r="16" spans="1:7" x14ac:dyDescent="0.25">
      <c r="A16" s="139" t="s">
        <v>508</v>
      </c>
      <c r="B16" s="60"/>
      <c r="C16" s="60"/>
      <c r="D16" s="60"/>
      <c r="E16" s="60"/>
      <c r="F16" s="60"/>
    </row>
    <row r="17" spans="1:6" x14ac:dyDescent="0.25">
      <c r="A17" s="139" t="s">
        <v>509</v>
      </c>
      <c r="B17" s="60"/>
      <c r="C17" s="60"/>
      <c r="D17" s="60"/>
      <c r="E17" s="60"/>
      <c r="F17" s="60"/>
    </row>
    <row r="18" spans="1:6" x14ac:dyDescent="0.25">
      <c r="A18" s="137" t="s">
        <v>511</v>
      </c>
      <c r="B18" s="145"/>
      <c r="C18" s="60"/>
      <c r="D18" s="60"/>
      <c r="E18" s="60"/>
      <c r="F18" s="60"/>
    </row>
    <row r="19" spans="1:6" x14ac:dyDescent="0.25">
      <c r="A19" s="137" t="s">
        <v>512</v>
      </c>
      <c r="B19" s="60"/>
      <c r="C19" s="60"/>
      <c r="D19" s="60"/>
      <c r="E19" s="60"/>
      <c r="F19" s="60"/>
    </row>
    <row r="20" spans="1:6" x14ac:dyDescent="0.25">
      <c r="A20" s="137" t="s">
        <v>513</v>
      </c>
      <c r="B20" s="146"/>
      <c r="C20" s="146"/>
      <c r="D20" s="146"/>
      <c r="E20" s="146"/>
      <c r="F20" s="146"/>
    </row>
    <row r="21" spans="1:6" x14ac:dyDescent="0.25">
      <c r="A21" s="137" t="s">
        <v>514</v>
      </c>
      <c r="B21" s="146"/>
      <c r="C21" s="146"/>
      <c r="D21" s="146"/>
      <c r="E21" s="146"/>
      <c r="F21" s="146"/>
    </row>
    <row r="22" spans="1:6" x14ac:dyDescent="0.25">
      <c r="A22" s="64" t="s">
        <v>515</v>
      </c>
      <c r="B22" s="146"/>
      <c r="C22" s="146"/>
      <c r="D22" s="146"/>
      <c r="E22" s="146"/>
      <c r="F22" s="146"/>
    </row>
    <row r="23" spans="1:6" x14ac:dyDescent="0.25">
      <c r="A23" s="64" t="s">
        <v>516</v>
      </c>
      <c r="B23" s="146"/>
      <c r="C23" s="146"/>
      <c r="D23" s="146"/>
      <c r="E23" s="146"/>
      <c r="F23" s="146"/>
    </row>
    <row r="24" spans="1:6" x14ac:dyDescent="0.25">
      <c r="A24" s="64" t="s">
        <v>517</v>
      </c>
      <c r="B24" s="147"/>
      <c r="C24" s="60"/>
      <c r="D24" s="60"/>
      <c r="E24" s="60"/>
      <c r="F24" s="60"/>
    </row>
    <row r="25" spans="1:6" x14ac:dyDescent="0.25">
      <c r="A25" s="137" t="s">
        <v>518</v>
      </c>
      <c r="B25" s="147"/>
      <c r="C25" s="60"/>
      <c r="D25" s="60"/>
      <c r="E25" s="60"/>
      <c r="F25" s="60"/>
    </row>
    <row r="26" spans="1:6" x14ac:dyDescent="0.25">
      <c r="A26" s="138"/>
      <c r="B26" s="54"/>
      <c r="C26" s="54"/>
      <c r="D26" s="54"/>
      <c r="E26" s="54"/>
      <c r="F26" s="54"/>
    </row>
    <row r="27" spans="1:6" x14ac:dyDescent="0.25">
      <c r="A27" s="136" t="s">
        <v>519</v>
      </c>
      <c r="B27" s="54"/>
      <c r="C27" s="54"/>
      <c r="D27" s="54"/>
      <c r="E27" s="54"/>
      <c r="F27" s="54"/>
    </row>
    <row r="28" spans="1:6" x14ac:dyDescent="0.25">
      <c r="A28" s="137" t="s">
        <v>520</v>
      </c>
      <c r="B28" s="60"/>
      <c r="C28" s="60"/>
      <c r="D28" s="60"/>
      <c r="E28" s="60"/>
      <c r="F28" s="60"/>
    </row>
    <row r="29" spans="1:6" x14ac:dyDescent="0.2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x14ac:dyDescent="0.25">
      <c r="A31" s="137" t="s">
        <v>506</v>
      </c>
      <c r="B31" s="60"/>
      <c r="C31" s="60"/>
      <c r="D31" s="60"/>
      <c r="E31" s="60"/>
      <c r="F31" s="60"/>
    </row>
    <row r="32" spans="1:6" x14ac:dyDescent="0.25">
      <c r="A32" s="137" t="s">
        <v>510</v>
      </c>
      <c r="B32" s="60"/>
      <c r="C32" s="60"/>
      <c r="D32" s="60"/>
      <c r="E32" s="60"/>
      <c r="F32" s="60"/>
    </row>
    <row r="33" spans="1:6" x14ac:dyDescent="0.25">
      <c r="A33" s="137" t="s">
        <v>522</v>
      </c>
      <c r="B33" s="60"/>
      <c r="C33" s="60"/>
      <c r="D33" s="60"/>
      <c r="E33" s="60"/>
      <c r="F33" s="60"/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/>
      <c r="C36" s="60"/>
      <c r="D36" s="60"/>
      <c r="E36" s="60"/>
      <c r="F36" s="60"/>
    </row>
    <row r="37" spans="1:6" x14ac:dyDescent="0.25">
      <c r="A37" s="137" t="s">
        <v>525</v>
      </c>
      <c r="B37" s="60"/>
      <c r="C37" s="60"/>
      <c r="D37" s="60"/>
      <c r="E37" s="60"/>
      <c r="F37" s="60"/>
    </row>
    <row r="38" spans="1:6" x14ac:dyDescent="0.25">
      <c r="A38" s="137" t="s">
        <v>526</v>
      </c>
      <c r="B38" s="147"/>
      <c r="C38" s="60"/>
      <c r="D38" s="60"/>
      <c r="E38" s="60"/>
      <c r="F38" s="60"/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527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60"/>
      <c r="C43" s="60"/>
      <c r="D43" s="60"/>
      <c r="E43" s="60"/>
      <c r="F43" s="60"/>
    </row>
    <row r="44" spans="1:6" x14ac:dyDescent="0.25">
      <c r="A44" s="137" t="s">
        <v>530</v>
      </c>
      <c r="B44" s="60"/>
      <c r="C44" s="60"/>
      <c r="D44" s="60"/>
      <c r="E44" s="60"/>
      <c r="F44" s="60"/>
    </row>
    <row r="45" spans="1:6" x14ac:dyDescent="0.25">
      <c r="A45" s="137" t="s">
        <v>531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6"/>
      <c r="C48" s="146"/>
      <c r="D48" s="146"/>
      <c r="E48" s="146"/>
      <c r="F48" s="146"/>
    </row>
    <row r="49" spans="1:6" x14ac:dyDescent="0.25">
      <c r="A49" s="64" t="s">
        <v>531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/>
      <c r="C52" s="60"/>
      <c r="D52" s="60"/>
      <c r="E52" s="60"/>
      <c r="F52" s="60"/>
    </row>
    <row r="53" spans="1:6" x14ac:dyDescent="0.25">
      <c r="A53" s="137" t="s">
        <v>531</v>
      </c>
      <c r="B53" s="60"/>
      <c r="C53" s="60"/>
      <c r="D53" s="60"/>
      <c r="E53" s="60"/>
      <c r="F53" s="60"/>
    </row>
    <row r="54" spans="1:6" x14ac:dyDescent="0.25">
      <c r="A54" s="137" t="s">
        <v>534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/>
      <c r="C57" s="60"/>
      <c r="D57" s="60"/>
      <c r="E57" s="60"/>
      <c r="F57" s="60"/>
    </row>
    <row r="58" spans="1:6" x14ac:dyDescent="0.25">
      <c r="A58" s="137" t="s">
        <v>531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/>
      <c r="C61" s="60"/>
      <c r="D61" s="60"/>
      <c r="E61" s="60"/>
      <c r="F61" s="60"/>
    </row>
    <row r="62" spans="1:6" x14ac:dyDescent="0.25">
      <c r="A62" s="137" t="s">
        <v>538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/>
      <c r="C65" s="60"/>
      <c r="D65" s="60"/>
      <c r="E65" s="60"/>
      <c r="F65" s="60"/>
    </row>
    <row r="66" spans="1:6" x14ac:dyDescent="0.25">
      <c r="A66" s="137" t="s">
        <v>541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x14ac:dyDescent="0.2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x14ac:dyDescent="0.2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x14ac:dyDescent="0.2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x14ac:dyDescent="0.2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x14ac:dyDescent="0.2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x14ac:dyDescent="0.2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x14ac:dyDescent="0.2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zoomScale="115" zoomScaleNormal="115" workbookViewId="0">
      <selection activeCell="B9" sqref="B9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6" t="s">
        <v>545</v>
      </c>
      <c r="B1" s="166"/>
      <c r="C1" s="166"/>
      <c r="D1" s="166"/>
      <c r="E1" s="166"/>
      <c r="F1" s="166"/>
    </row>
    <row r="2" spans="1:6" ht="14.25" x14ac:dyDescent="0.45">
      <c r="A2" s="154" t="str">
        <f>ENTE_PUBLICO_A</f>
        <v>Sistema para el Desarrollo Integral de la Familia en el Municipio de Leon Guanajuato, Gobierno del Estado de Guanajuato (a)</v>
      </c>
      <c r="B2" s="155"/>
      <c r="C2" s="155"/>
      <c r="D2" s="155"/>
      <c r="E2" s="155"/>
      <c r="F2" s="156"/>
    </row>
    <row r="3" spans="1:6" x14ac:dyDescent="0.25">
      <c r="A3" s="157" t="s">
        <v>117</v>
      </c>
      <c r="B3" s="158"/>
      <c r="C3" s="158"/>
      <c r="D3" s="158"/>
      <c r="E3" s="158"/>
      <c r="F3" s="159"/>
    </row>
    <row r="4" spans="1:6" ht="14.25" x14ac:dyDescent="0.45">
      <c r="A4" s="160" t="str">
        <f>PERIODO_INFORME</f>
        <v>Al 31 de diciembre de 2017 y al 30 de septiembre de 2018 (b)</v>
      </c>
      <c r="B4" s="161"/>
      <c r="C4" s="161"/>
      <c r="D4" s="161"/>
      <c r="E4" s="161"/>
      <c r="F4" s="162"/>
    </row>
    <row r="5" spans="1:6" ht="14.25" x14ac:dyDescent="0.45">
      <c r="A5" s="163" t="s">
        <v>118</v>
      </c>
      <c r="B5" s="164"/>
      <c r="C5" s="164"/>
      <c r="D5" s="164"/>
      <c r="E5" s="164"/>
      <c r="F5" s="165"/>
    </row>
    <row r="6" spans="1:6" s="3" customFormat="1" ht="28.5" x14ac:dyDescent="0.45">
      <c r="A6" s="133" t="s">
        <v>3284</v>
      </c>
      <c r="B6" s="134" t="str">
        <f>ANIO</f>
        <v>2018 (d)</v>
      </c>
      <c r="C6" s="131" t="str">
        <f>ULTIMO</f>
        <v>31 de diciembre de 2017 (e)</v>
      </c>
      <c r="D6" s="135" t="s">
        <v>0</v>
      </c>
      <c r="E6" s="134" t="str">
        <f>ANIO</f>
        <v>2018 (d)</v>
      </c>
      <c r="F6" s="131" t="str">
        <f>ULTIMO</f>
        <v>31 de diciembre de 2017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x14ac:dyDescent="0.25">
      <c r="A8" s="38" t="s">
        <v>2</v>
      </c>
      <c r="B8" s="54"/>
      <c r="C8" s="54"/>
      <c r="D8" s="99" t="s">
        <v>53</v>
      </c>
      <c r="E8" s="54"/>
      <c r="F8" s="54"/>
    </row>
    <row r="9" spans="1:6" x14ac:dyDescent="0.25">
      <c r="A9" s="95" t="s">
        <v>3</v>
      </c>
      <c r="B9" s="60">
        <f>SUM(B10:B16)</f>
        <v>28503045.5</v>
      </c>
      <c r="C9" s="60">
        <f>SUM(C10:C16)</f>
        <v>24690842.149999999</v>
      </c>
      <c r="D9" s="100" t="s">
        <v>54</v>
      </c>
      <c r="E9" s="60">
        <f>SUM(E10:E18)</f>
        <v>3262890.8799999994</v>
      </c>
      <c r="F9" s="60">
        <f>SUM(F10:F18)</f>
        <v>6508218.7000000002</v>
      </c>
    </row>
    <row r="10" spans="1:6" x14ac:dyDescent="0.25">
      <c r="A10" s="96" t="s">
        <v>4</v>
      </c>
      <c r="B10" s="60">
        <v>82226</v>
      </c>
      <c r="C10" s="60">
        <v>132630.39999999999</v>
      </c>
      <c r="D10" s="101" t="s">
        <v>55</v>
      </c>
      <c r="E10" s="60">
        <v>1473.85</v>
      </c>
      <c r="F10" s="60">
        <v>18015.150000000001</v>
      </c>
    </row>
    <row r="11" spans="1:6" x14ac:dyDescent="0.25">
      <c r="A11" s="96" t="s">
        <v>5</v>
      </c>
      <c r="B11" s="60">
        <v>27861108.670000002</v>
      </c>
      <c r="C11" s="60">
        <v>24548009.260000002</v>
      </c>
      <c r="D11" s="101" t="s">
        <v>56</v>
      </c>
      <c r="E11" s="60">
        <v>58412.05</v>
      </c>
      <c r="F11" s="60">
        <v>1017866.31</v>
      </c>
    </row>
    <row r="12" spans="1:6" x14ac:dyDescent="0.25">
      <c r="A12" s="96" t="s">
        <v>6</v>
      </c>
      <c r="B12" s="77">
        <v>0</v>
      </c>
      <c r="C12" s="60">
        <v>0</v>
      </c>
      <c r="D12" s="101" t="s">
        <v>57</v>
      </c>
      <c r="E12" s="60">
        <v>0</v>
      </c>
      <c r="F12" s="60">
        <v>0</v>
      </c>
    </row>
    <row r="13" spans="1:6" x14ac:dyDescent="0.25">
      <c r="A13" s="96" t="s">
        <v>7</v>
      </c>
      <c r="B13" s="60">
        <v>559710.82999999996</v>
      </c>
      <c r="C13" s="60">
        <v>10202.49</v>
      </c>
      <c r="D13" s="101" t="s">
        <v>58</v>
      </c>
      <c r="E13" s="60">
        <v>0</v>
      </c>
      <c r="F13" s="60">
        <v>0</v>
      </c>
    </row>
    <row r="14" spans="1:6" x14ac:dyDescent="0.25">
      <c r="A14" s="96" t="s">
        <v>8</v>
      </c>
      <c r="B14" s="60">
        <v>0</v>
      </c>
      <c r="C14" s="60">
        <v>0</v>
      </c>
      <c r="D14" s="101" t="s">
        <v>59</v>
      </c>
      <c r="E14" s="60">
        <v>297540</v>
      </c>
      <c r="F14" s="60">
        <v>0</v>
      </c>
    </row>
    <row r="15" spans="1:6" x14ac:dyDescent="0.25">
      <c r="A15" s="96" t="s">
        <v>9</v>
      </c>
      <c r="B15" s="60">
        <v>0</v>
      </c>
      <c r="C15" s="60">
        <v>0</v>
      </c>
      <c r="D15" s="101" t="s">
        <v>60</v>
      </c>
      <c r="E15" s="60">
        <v>312993.36</v>
      </c>
      <c r="F15" s="60">
        <v>0</v>
      </c>
    </row>
    <row r="16" spans="1:6" x14ac:dyDescent="0.25">
      <c r="A16" s="96" t="s">
        <v>10</v>
      </c>
      <c r="B16" s="60">
        <v>0</v>
      </c>
      <c r="C16" s="60">
        <v>0</v>
      </c>
      <c r="D16" s="101" t="s">
        <v>61</v>
      </c>
      <c r="E16" s="60">
        <v>2395939.34</v>
      </c>
      <c r="F16" s="60">
        <v>4481649.54</v>
      </c>
    </row>
    <row r="17" spans="1:6" x14ac:dyDescent="0.25">
      <c r="A17" s="95" t="s">
        <v>11</v>
      </c>
      <c r="B17" s="60">
        <f>SUM(B18:B24)</f>
        <v>9678060.7400000002</v>
      </c>
      <c r="C17" s="60">
        <f>SUM(C18:C24)</f>
        <v>30486.639999999999</v>
      </c>
      <c r="D17" s="101" t="s">
        <v>62</v>
      </c>
      <c r="E17" s="60">
        <v>0</v>
      </c>
      <c r="F17" s="60">
        <v>990687.7</v>
      </c>
    </row>
    <row r="18" spans="1:6" x14ac:dyDescent="0.25">
      <c r="A18" s="97" t="s">
        <v>12</v>
      </c>
      <c r="B18" s="60">
        <v>0</v>
      </c>
      <c r="C18" s="60">
        <v>0</v>
      </c>
      <c r="D18" s="101" t="s">
        <v>63</v>
      </c>
      <c r="E18" s="60">
        <v>196532.28</v>
      </c>
      <c r="F18" s="60">
        <v>0</v>
      </c>
    </row>
    <row r="19" spans="1:6" x14ac:dyDescent="0.25">
      <c r="A19" s="97" t="s">
        <v>13</v>
      </c>
      <c r="B19" s="60">
        <v>0</v>
      </c>
      <c r="C19" s="60">
        <v>5950.71</v>
      </c>
      <c r="D19" s="100" t="s">
        <v>64</v>
      </c>
      <c r="E19" s="60">
        <f>SUM(E20:E22)</f>
        <v>0</v>
      </c>
      <c r="F19" s="60">
        <f>SUM(F20:F22)</f>
        <v>3</v>
      </c>
    </row>
    <row r="20" spans="1:6" x14ac:dyDescent="0.25">
      <c r="A20" s="97" t="s">
        <v>14</v>
      </c>
      <c r="B20" s="60">
        <v>40374.74</v>
      </c>
      <c r="C20" s="60">
        <v>24535.93</v>
      </c>
      <c r="D20" s="101" t="s">
        <v>65</v>
      </c>
      <c r="E20" s="60">
        <v>0</v>
      </c>
      <c r="F20" s="60">
        <v>1</v>
      </c>
    </row>
    <row r="21" spans="1:6" x14ac:dyDescent="0.25">
      <c r="A21" s="97" t="s">
        <v>15</v>
      </c>
      <c r="B21" s="60">
        <v>9637686</v>
      </c>
      <c r="C21" s="60">
        <v>0</v>
      </c>
      <c r="D21" s="101" t="s">
        <v>66</v>
      </c>
      <c r="E21" s="60">
        <v>0</v>
      </c>
      <c r="F21" s="60">
        <v>1</v>
      </c>
    </row>
    <row r="22" spans="1:6" x14ac:dyDescent="0.25">
      <c r="A22" s="97" t="s">
        <v>16</v>
      </c>
      <c r="B22" s="60">
        <v>0</v>
      </c>
      <c r="C22" s="60">
        <v>0</v>
      </c>
      <c r="D22" s="101" t="s">
        <v>67</v>
      </c>
      <c r="E22" s="60">
        <v>0</v>
      </c>
      <c r="F22" s="60">
        <v>1</v>
      </c>
    </row>
    <row r="23" spans="1:6" x14ac:dyDescent="0.25">
      <c r="A23" s="97" t="s">
        <v>17</v>
      </c>
      <c r="B23" s="60">
        <v>0</v>
      </c>
      <c r="C23" s="60">
        <v>0</v>
      </c>
      <c r="D23" s="100" t="s">
        <v>68</v>
      </c>
      <c r="E23" s="60">
        <f>E24+E25</f>
        <v>0</v>
      </c>
      <c r="F23" s="60">
        <f>F24+F25</f>
        <v>2</v>
      </c>
    </row>
    <row r="24" spans="1:6" x14ac:dyDescent="0.25">
      <c r="A24" s="97" t="s">
        <v>18</v>
      </c>
      <c r="B24" s="60">
        <v>0</v>
      </c>
      <c r="C24" s="60">
        <v>0</v>
      </c>
      <c r="D24" s="101" t="s">
        <v>69</v>
      </c>
      <c r="E24" s="60">
        <v>0</v>
      </c>
      <c r="F24" s="60">
        <v>1</v>
      </c>
    </row>
    <row r="25" spans="1:6" x14ac:dyDescent="0.25">
      <c r="A25" s="95" t="s">
        <v>19</v>
      </c>
      <c r="B25" s="60">
        <f>SUM(B26:B30)</f>
        <v>69600</v>
      </c>
      <c r="C25" s="60">
        <f>SUM(C26:C30)</f>
        <v>0</v>
      </c>
      <c r="D25" s="101" t="s">
        <v>70</v>
      </c>
      <c r="E25" s="60">
        <v>0</v>
      </c>
      <c r="F25" s="60">
        <v>1</v>
      </c>
    </row>
    <row r="26" spans="1:6" x14ac:dyDescent="0.25">
      <c r="A26" s="97" t="s">
        <v>20</v>
      </c>
      <c r="B26" s="60">
        <v>69600</v>
      </c>
      <c r="C26" s="60">
        <v>0</v>
      </c>
      <c r="D26" s="100" t="s">
        <v>71</v>
      </c>
      <c r="E26" s="60">
        <v>0</v>
      </c>
      <c r="F26" s="60">
        <v>1</v>
      </c>
    </row>
    <row r="27" spans="1:6" x14ac:dyDescent="0.25">
      <c r="A27" s="97" t="s">
        <v>21</v>
      </c>
      <c r="B27" s="60">
        <v>0</v>
      </c>
      <c r="C27" s="60">
        <v>0</v>
      </c>
      <c r="D27" s="100" t="s">
        <v>72</v>
      </c>
      <c r="E27" s="60">
        <f>SUM(E28:E30)</f>
        <v>0</v>
      </c>
      <c r="F27" s="60">
        <f>SUM(F28:F30)</f>
        <v>3</v>
      </c>
    </row>
    <row r="28" spans="1:6" x14ac:dyDescent="0.25">
      <c r="A28" s="97" t="s">
        <v>22</v>
      </c>
      <c r="B28" s="60">
        <v>0</v>
      </c>
      <c r="C28" s="60">
        <v>0</v>
      </c>
      <c r="D28" s="101" t="s">
        <v>73</v>
      </c>
      <c r="E28" s="60">
        <v>0</v>
      </c>
      <c r="F28" s="60">
        <v>1</v>
      </c>
    </row>
    <row r="29" spans="1:6" x14ac:dyDescent="0.25">
      <c r="A29" s="97" t="s">
        <v>23</v>
      </c>
      <c r="B29" s="60">
        <v>0</v>
      </c>
      <c r="C29" s="60">
        <v>0</v>
      </c>
      <c r="D29" s="101" t="s">
        <v>74</v>
      </c>
      <c r="E29" s="60">
        <v>0</v>
      </c>
      <c r="F29" s="60">
        <v>1</v>
      </c>
    </row>
    <row r="30" spans="1:6" x14ac:dyDescent="0.25">
      <c r="A30" s="97" t="s">
        <v>24</v>
      </c>
      <c r="B30" s="60">
        <v>0</v>
      </c>
      <c r="C30" s="60">
        <v>0</v>
      </c>
      <c r="D30" s="101" t="s">
        <v>75</v>
      </c>
      <c r="E30" s="60">
        <v>0</v>
      </c>
      <c r="F30" s="60">
        <v>1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6</v>
      </c>
    </row>
    <row r="32" spans="1:6" x14ac:dyDescent="0.25">
      <c r="A32" s="97" t="s">
        <v>26</v>
      </c>
      <c r="B32" s="60">
        <v>0</v>
      </c>
      <c r="C32" s="60">
        <v>0</v>
      </c>
      <c r="D32" s="101" t="s">
        <v>77</v>
      </c>
      <c r="E32" s="60">
        <v>0</v>
      </c>
      <c r="F32" s="60">
        <v>1</v>
      </c>
    </row>
    <row r="33" spans="1:6" x14ac:dyDescent="0.25">
      <c r="A33" s="97" t="s">
        <v>27</v>
      </c>
      <c r="B33" s="60">
        <v>0</v>
      </c>
      <c r="C33" s="60">
        <v>0</v>
      </c>
      <c r="D33" s="101" t="s">
        <v>78</v>
      </c>
      <c r="E33" s="60">
        <v>0</v>
      </c>
      <c r="F33" s="60">
        <v>1</v>
      </c>
    </row>
    <row r="34" spans="1:6" x14ac:dyDescent="0.25">
      <c r="A34" s="97" t="s">
        <v>28</v>
      </c>
      <c r="B34" s="60">
        <v>0</v>
      </c>
      <c r="C34" s="60">
        <v>0</v>
      </c>
      <c r="D34" s="101" t="s">
        <v>79</v>
      </c>
      <c r="E34" s="60">
        <v>0</v>
      </c>
      <c r="F34" s="60">
        <v>1</v>
      </c>
    </row>
    <row r="35" spans="1:6" x14ac:dyDescent="0.25">
      <c r="A35" s="97" t="s">
        <v>29</v>
      </c>
      <c r="B35" s="60">
        <v>0</v>
      </c>
      <c r="C35" s="60">
        <v>0</v>
      </c>
      <c r="D35" s="101" t="s">
        <v>80</v>
      </c>
      <c r="E35" s="60">
        <v>0</v>
      </c>
      <c r="F35" s="60">
        <v>1</v>
      </c>
    </row>
    <row r="36" spans="1:6" x14ac:dyDescent="0.25">
      <c r="A36" s="97" t="s">
        <v>30</v>
      </c>
      <c r="B36" s="60">
        <v>0</v>
      </c>
      <c r="C36" s="60">
        <v>0</v>
      </c>
      <c r="D36" s="101" t="s">
        <v>81</v>
      </c>
      <c r="E36" s="60">
        <v>0</v>
      </c>
      <c r="F36" s="60">
        <v>1</v>
      </c>
    </row>
    <row r="37" spans="1:6" x14ac:dyDescent="0.25">
      <c r="A37" s="95" t="s">
        <v>31</v>
      </c>
      <c r="B37" s="60">
        <v>0</v>
      </c>
      <c r="C37" s="60">
        <v>0</v>
      </c>
      <c r="D37" s="101" t="s">
        <v>82</v>
      </c>
      <c r="E37" s="60">
        <v>0</v>
      </c>
      <c r="F37" s="60">
        <v>1</v>
      </c>
    </row>
    <row r="38" spans="1:6" x14ac:dyDescent="0.25">
      <c r="A38" s="95" t="s">
        <v>119</v>
      </c>
      <c r="B38" s="60">
        <v>0</v>
      </c>
      <c r="C38" s="60">
        <f>SUM(C39:C40)</f>
        <v>0</v>
      </c>
      <c r="D38" s="100" t="s">
        <v>83</v>
      </c>
      <c r="E38" s="60">
        <f>SUM(E39:E41)</f>
        <v>5059895.03</v>
      </c>
      <c r="F38" s="60">
        <f>SUM(F39:F41)</f>
        <v>7530.79</v>
      </c>
    </row>
    <row r="39" spans="1:6" x14ac:dyDescent="0.25">
      <c r="A39" s="97" t="s">
        <v>32</v>
      </c>
      <c r="B39" s="60">
        <v>0</v>
      </c>
      <c r="C39" s="60">
        <v>0</v>
      </c>
      <c r="D39" s="101" t="s">
        <v>84</v>
      </c>
      <c r="E39" s="60">
        <v>0</v>
      </c>
      <c r="F39" s="60">
        <v>0</v>
      </c>
    </row>
    <row r="40" spans="1:6" x14ac:dyDescent="0.25">
      <c r="A40" s="97" t="s">
        <v>33</v>
      </c>
      <c r="B40" s="60">
        <v>0</v>
      </c>
      <c r="C40" s="60">
        <v>0</v>
      </c>
      <c r="D40" s="101" t="s">
        <v>85</v>
      </c>
      <c r="E40" s="60">
        <v>0</v>
      </c>
      <c r="F40" s="60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>
        <v>5059895.03</v>
      </c>
      <c r="F41" s="60">
        <v>7530.79</v>
      </c>
    </row>
    <row r="42" spans="1:6" x14ac:dyDescent="0.25">
      <c r="A42" s="97" t="s">
        <v>35</v>
      </c>
      <c r="B42" s="60">
        <v>0</v>
      </c>
      <c r="C42" s="60">
        <v>0</v>
      </c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>
        <v>0</v>
      </c>
      <c r="C43" s="60">
        <v>0</v>
      </c>
      <c r="D43" s="101" t="s">
        <v>88</v>
      </c>
      <c r="E43" s="60">
        <v>0</v>
      </c>
      <c r="F43" s="60">
        <v>0</v>
      </c>
    </row>
    <row r="44" spans="1:6" x14ac:dyDescent="0.25">
      <c r="A44" s="97" t="s">
        <v>37</v>
      </c>
      <c r="B44" s="60">
        <v>0</v>
      </c>
      <c r="C44" s="60">
        <v>0</v>
      </c>
      <c r="D44" s="101" t="s">
        <v>89</v>
      </c>
      <c r="E44" s="60">
        <v>0</v>
      </c>
      <c r="F44" s="60">
        <v>0</v>
      </c>
    </row>
    <row r="45" spans="1:6" x14ac:dyDescent="0.25">
      <c r="A45" s="97" t="s">
        <v>38</v>
      </c>
      <c r="B45" s="60">
        <v>0</v>
      </c>
      <c r="C45" s="60">
        <v>0</v>
      </c>
      <c r="D45" s="101" t="s">
        <v>90</v>
      </c>
      <c r="E45" s="60">
        <v>0</v>
      </c>
      <c r="F45" s="60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38250706.240000002</v>
      </c>
      <c r="C47" s="61">
        <f>C9+C17+C25+C31+C38+C41</f>
        <v>24721328.789999999</v>
      </c>
      <c r="D47" s="99" t="s">
        <v>91</v>
      </c>
      <c r="E47" s="61">
        <f>E9+E19+E23+E26+E27+E31+E38+E42</f>
        <v>8322785.9100000001</v>
      </c>
      <c r="F47" s="61">
        <f>F9+F19+F23+F26+F27+F31+F38+F42</f>
        <v>6515764.4900000002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>
        <v>0</v>
      </c>
      <c r="C50" s="60">
        <v>0</v>
      </c>
      <c r="D50" s="100" t="s">
        <v>93</v>
      </c>
      <c r="E50" s="60">
        <v>0</v>
      </c>
      <c r="F50" s="60">
        <v>0</v>
      </c>
    </row>
    <row r="51" spans="1:6" x14ac:dyDescent="0.25">
      <c r="A51" s="95" t="s">
        <v>42</v>
      </c>
      <c r="B51" s="60">
        <v>70000</v>
      </c>
      <c r="C51" s="60">
        <v>50000</v>
      </c>
      <c r="D51" s="100" t="s">
        <v>94</v>
      </c>
      <c r="E51" s="60">
        <v>0</v>
      </c>
      <c r="F51" s="60">
        <v>0</v>
      </c>
    </row>
    <row r="52" spans="1:6" x14ac:dyDescent="0.25">
      <c r="A52" s="95" t="s">
        <v>43</v>
      </c>
      <c r="B52" s="60">
        <v>78466690.75</v>
      </c>
      <c r="C52" s="60">
        <v>72436176.469999999</v>
      </c>
      <c r="D52" s="100" t="s">
        <v>95</v>
      </c>
      <c r="E52" s="60">
        <v>0</v>
      </c>
      <c r="F52" s="60">
        <v>0</v>
      </c>
    </row>
    <row r="53" spans="1:6" x14ac:dyDescent="0.25">
      <c r="A53" s="95" t="s">
        <v>44</v>
      </c>
      <c r="B53" s="60">
        <v>36470004.670000002</v>
      </c>
      <c r="C53" s="60">
        <v>34142467.520000003</v>
      </c>
      <c r="D53" s="100" t="s">
        <v>96</v>
      </c>
      <c r="E53" s="60">
        <v>0</v>
      </c>
      <c r="F53" s="60">
        <v>0</v>
      </c>
    </row>
    <row r="54" spans="1:6" x14ac:dyDescent="0.25">
      <c r="A54" s="95" t="s">
        <v>45</v>
      </c>
      <c r="B54" s="60">
        <v>19087.8</v>
      </c>
      <c r="C54" s="60">
        <v>19087.8</v>
      </c>
      <c r="D54" s="100" t="s">
        <v>97</v>
      </c>
      <c r="E54" s="60">
        <v>0</v>
      </c>
      <c r="F54" s="60">
        <v>0</v>
      </c>
    </row>
    <row r="55" spans="1:6" x14ac:dyDescent="0.25">
      <c r="A55" s="95" t="s">
        <v>46</v>
      </c>
      <c r="B55" s="60">
        <v>-45561694.340000004</v>
      </c>
      <c r="C55" s="60">
        <v>-42559721.200000003</v>
      </c>
      <c r="D55" s="37" t="s">
        <v>98</v>
      </c>
      <c r="E55" s="60">
        <v>0</v>
      </c>
      <c r="F55" s="60">
        <v>0</v>
      </c>
    </row>
    <row r="56" spans="1:6" x14ac:dyDescent="0.25">
      <c r="A56" s="95" t="s">
        <v>47</v>
      </c>
      <c r="B56" s="60">
        <v>0</v>
      </c>
      <c r="C56" s="60">
        <v>0</v>
      </c>
      <c r="D56" s="54"/>
      <c r="E56" s="54"/>
      <c r="F56" s="54"/>
    </row>
    <row r="57" spans="1:6" x14ac:dyDescent="0.25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>
        <v>0</v>
      </c>
      <c r="C58" s="60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8322785.9100000001</v>
      </c>
      <c r="F59" s="61">
        <f>F47+F57</f>
        <v>6515764.4900000002</v>
      </c>
    </row>
    <row r="60" spans="1:6" x14ac:dyDescent="0.25">
      <c r="A60" s="55" t="s">
        <v>50</v>
      </c>
      <c r="B60" s="61">
        <f>SUM(B50:B58)</f>
        <v>69464088.879999995</v>
      </c>
      <c r="C60" s="61">
        <f>SUM(C50:C58)</f>
        <v>64088010.590000004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107714795.12</v>
      </c>
      <c r="C62" s="61">
        <f>SUM(C47+C60)</f>
        <v>88809339.379999995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79700086</v>
      </c>
      <c r="F63" s="77">
        <f>SUM(F64:F66)</f>
        <v>79700086</v>
      </c>
    </row>
    <row r="64" spans="1:6" x14ac:dyDescent="0.25">
      <c r="A64" s="54"/>
      <c r="B64" s="54"/>
      <c r="C64" s="54"/>
      <c r="D64" s="103" t="s">
        <v>103</v>
      </c>
      <c r="E64" s="77">
        <v>79700086</v>
      </c>
      <c r="F64" s="77">
        <v>79700086</v>
      </c>
    </row>
    <row r="65" spans="1:6" x14ac:dyDescent="0.25">
      <c r="A65" s="54"/>
      <c r="B65" s="54"/>
      <c r="C65" s="54"/>
      <c r="D65" s="41" t="s">
        <v>104</v>
      </c>
      <c r="E65" s="77">
        <v>0</v>
      </c>
      <c r="F65" s="77">
        <v>0</v>
      </c>
    </row>
    <row r="66" spans="1:6" x14ac:dyDescent="0.25">
      <c r="A66" s="54"/>
      <c r="B66" s="54"/>
      <c r="C66" s="54"/>
      <c r="D66" s="103" t="s">
        <v>105</v>
      </c>
      <c r="E66" s="77">
        <v>0</v>
      </c>
      <c r="F66" s="77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19691923.210000001</v>
      </c>
      <c r="F68" s="77">
        <f>SUM(F69:F73)</f>
        <v>2593503.8900000006</v>
      </c>
    </row>
    <row r="69" spans="1:6" x14ac:dyDescent="0.25">
      <c r="A69" s="12"/>
      <c r="B69" s="54"/>
      <c r="C69" s="54"/>
      <c r="D69" s="103" t="s">
        <v>107</v>
      </c>
      <c r="E69" s="77">
        <v>17098419.32</v>
      </c>
      <c r="F69" s="77">
        <v>-28686831.460000001</v>
      </c>
    </row>
    <row r="70" spans="1:6" x14ac:dyDescent="0.25">
      <c r="A70" s="12"/>
      <c r="B70" s="54"/>
      <c r="C70" s="54"/>
      <c r="D70" s="103" t="s">
        <v>108</v>
      </c>
      <c r="E70" s="77">
        <v>2593503.89</v>
      </c>
      <c r="F70" s="77">
        <v>31280335.350000001</v>
      </c>
    </row>
    <row r="71" spans="1:6" x14ac:dyDescent="0.25">
      <c r="A71" s="12"/>
      <c r="B71" s="54"/>
      <c r="C71" s="54"/>
      <c r="D71" s="103" t="s">
        <v>109</v>
      </c>
      <c r="E71" s="77">
        <v>0</v>
      </c>
      <c r="F71" s="77">
        <v>0</v>
      </c>
    </row>
    <row r="72" spans="1:6" x14ac:dyDescent="0.25">
      <c r="A72" s="12"/>
      <c r="B72" s="54"/>
      <c r="C72" s="54"/>
      <c r="D72" s="103" t="s">
        <v>110</v>
      </c>
      <c r="E72" s="77">
        <v>0</v>
      </c>
      <c r="F72" s="77">
        <v>0</v>
      </c>
    </row>
    <row r="73" spans="1:6" x14ac:dyDescent="0.25">
      <c r="A73" s="12"/>
      <c r="B73" s="54"/>
      <c r="C73" s="54"/>
      <c r="D73" s="103" t="s">
        <v>111</v>
      </c>
      <c r="E73" s="77">
        <v>0</v>
      </c>
      <c r="F73" s="77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>
        <v>0</v>
      </c>
      <c r="F76" s="60">
        <v>0</v>
      </c>
    </row>
    <row r="77" spans="1:6" x14ac:dyDescent="0.25">
      <c r="A77" s="12"/>
      <c r="B77" s="54"/>
      <c r="C77" s="54"/>
      <c r="D77" s="100" t="s">
        <v>114</v>
      </c>
      <c r="E77" s="60">
        <v>0</v>
      </c>
      <c r="F77" s="60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99392009.210000008</v>
      </c>
      <c r="F79" s="61">
        <f>F63+F68+F75</f>
        <v>82293589.890000001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107714795.12</v>
      </c>
      <c r="F81" s="61">
        <f>F59+F79</f>
        <v>88809354.379999995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43" bottom="0.75" header="0.3" footer="0.3"/>
  <pageSetup scale="4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28503045.5</v>
      </c>
      <c r="Q4" s="18">
        <f>'Formato 1'!C9</f>
        <v>24690842.149999999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82226</v>
      </c>
      <c r="Q5" s="18">
        <f>'Formato 1'!C10</f>
        <v>132630.39999999999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27861108.670000002</v>
      </c>
      <c r="Q6" s="18">
        <f>'Formato 1'!C11</f>
        <v>24548009.260000002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0</v>
      </c>
      <c r="Q7" s="18">
        <f>'Formato 1'!C12</f>
        <v>0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559710.82999999996</v>
      </c>
      <c r="Q8" s="18">
        <f>'Formato 1'!C13</f>
        <v>10202.49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x14ac:dyDescent="0.2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9678060.7400000002</v>
      </c>
      <c r="Q12" s="18">
        <f>'Formato 1'!C17</f>
        <v>30486.639999999999</v>
      </c>
    </row>
    <row r="13" spans="1:17" x14ac:dyDescent="0.2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x14ac:dyDescent="0.2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0</v>
      </c>
      <c r="Q14" s="18">
        <f>'Formato 1'!C19</f>
        <v>5950.71</v>
      </c>
    </row>
    <row r="15" spans="1:17" x14ac:dyDescent="0.2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40374.74</v>
      </c>
      <c r="Q15" s="18">
        <f>'Formato 1'!C20</f>
        <v>24535.93</v>
      </c>
    </row>
    <row r="16" spans="1:17" x14ac:dyDescent="0.2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9637686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x14ac:dyDescent="0.2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0</v>
      </c>
      <c r="Q19" s="18">
        <f>'Formato 1'!C24</f>
        <v>0</v>
      </c>
    </row>
    <row r="20" spans="1:17" x14ac:dyDescent="0.2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69600</v>
      </c>
      <c r="Q20" s="18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69600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38250706.240000002</v>
      </c>
      <c r="Q42" s="18">
        <f>'Formato 1'!C47</f>
        <v>24721328.789999999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70000</v>
      </c>
      <c r="Q45">
        <f>'Formato 1'!C51</f>
        <v>50000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78466690.75</v>
      </c>
      <c r="Q46">
        <f>'Formato 1'!C52</f>
        <v>72436176.469999999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36470004.670000002</v>
      </c>
      <c r="Q47">
        <f>'Formato 1'!C53</f>
        <v>34142467.520000003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19087.8</v>
      </c>
      <c r="Q48">
        <f>'Formato 1'!C54</f>
        <v>19087.8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-45561694.340000004</v>
      </c>
      <c r="Q49">
        <f>'Formato 1'!C55</f>
        <v>-42559721.200000003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69464088.879999995</v>
      </c>
      <c r="Q53">
        <f>'Formato 1'!C60</f>
        <v>64088010.590000004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107714795.12</v>
      </c>
      <c r="Q54">
        <f>'Formato 1'!C62</f>
        <v>88809339.379999995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3262890.8799999994</v>
      </c>
      <c r="Q57">
        <f>'Formato 1'!F9</f>
        <v>6508218.7000000002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1473.85</v>
      </c>
      <c r="Q58">
        <f>'Formato 1'!F10</f>
        <v>18015.150000000001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58412.05</v>
      </c>
      <c r="Q59">
        <f>'Formato 1'!F11</f>
        <v>1017866.31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297540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312993.36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2395939.34</v>
      </c>
      <c r="Q64">
        <f>'Formato 1'!F16</f>
        <v>4481649.54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990687.7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196532.28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3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1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1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1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2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1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1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1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1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3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1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1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1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6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1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1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1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1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1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1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5059895.03</v>
      </c>
      <c r="Q87">
        <f>'Formato 1'!F38</f>
        <v>7530.79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5059895.03</v>
      </c>
      <c r="Q90">
        <f>'Formato 1'!F41</f>
        <v>7530.79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8322785.9100000001</v>
      </c>
      <c r="Q95">
        <f>'Formato 1'!F47</f>
        <v>6515764.4900000002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8322785.9100000001</v>
      </c>
      <c r="Q104">
        <f>'Formato 1'!F59</f>
        <v>6515764.4900000002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79700086</v>
      </c>
      <c r="Q106">
        <f>'Formato 1'!F63</f>
        <v>79700086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79700086</v>
      </c>
      <c r="Q107">
        <f>'Formato 1'!F64</f>
        <v>79700086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19691923.210000001</v>
      </c>
      <c r="Q110">
        <f>'Formato 1'!F68</f>
        <v>2593503.8900000006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17098419.32</v>
      </c>
      <c r="Q111">
        <f>'Formato 1'!F69</f>
        <v>-28686831.460000001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2593503.89</v>
      </c>
      <c r="Q112">
        <f>'Formato 1'!F70</f>
        <v>31280335.350000001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99392009.210000008</v>
      </c>
      <c r="Q119">
        <f>'Formato 1'!F79</f>
        <v>82293589.890000001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107714795.12</v>
      </c>
      <c r="Q120">
        <f>'Formato 1'!F81</f>
        <v>88809354.379999995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I47"/>
  <sheetViews>
    <sheetView showGridLines="0" zoomScale="90" zoomScaleNormal="90" workbookViewId="0">
      <selection activeCell="A12" sqref="A12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68" t="s">
        <v>544</v>
      </c>
      <c r="B1" s="168"/>
      <c r="C1" s="168"/>
      <c r="D1" s="168"/>
      <c r="E1" s="168"/>
      <c r="F1" s="168"/>
      <c r="G1" s="168"/>
      <c r="H1" s="168"/>
    </row>
    <row r="2" spans="1:9" ht="14.25" x14ac:dyDescent="0.45">
      <c r="A2" s="154" t="str">
        <f>ENTE_PUBLICO_A</f>
        <v>Sistema para el Desarrollo Integral de la Familia en el Municipio de Leon Guanajuato, Gobierno del Estado de Guanajuato (a)</v>
      </c>
      <c r="B2" s="155"/>
      <c r="C2" s="155"/>
      <c r="D2" s="155"/>
      <c r="E2" s="155"/>
      <c r="F2" s="155"/>
      <c r="G2" s="155"/>
      <c r="H2" s="156"/>
    </row>
    <row r="3" spans="1:9" x14ac:dyDescent="0.25">
      <c r="A3" s="157" t="s">
        <v>120</v>
      </c>
      <c r="B3" s="158"/>
      <c r="C3" s="158"/>
      <c r="D3" s="158"/>
      <c r="E3" s="158"/>
      <c r="F3" s="158"/>
      <c r="G3" s="158"/>
      <c r="H3" s="159"/>
    </row>
    <row r="4" spans="1:9" ht="14.25" x14ac:dyDescent="0.45">
      <c r="A4" s="160" t="str">
        <f>PERIODO_INFORME</f>
        <v>Al 31 de diciembre de 2017 y al 30 de septiembre de 2018 (b)</v>
      </c>
      <c r="B4" s="161"/>
      <c r="C4" s="161"/>
      <c r="D4" s="161"/>
      <c r="E4" s="161"/>
      <c r="F4" s="161"/>
      <c r="G4" s="161"/>
      <c r="H4" s="162"/>
    </row>
    <row r="5" spans="1:9" ht="14.25" x14ac:dyDescent="0.45">
      <c r="A5" s="163" t="s">
        <v>118</v>
      </c>
      <c r="B5" s="164"/>
      <c r="C5" s="164"/>
      <c r="D5" s="164"/>
      <c r="E5" s="164"/>
      <c r="F5" s="164"/>
      <c r="G5" s="164"/>
      <c r="H5" s="165"/>
    </row>
    <row r="6" spans="1:9" ht="45" x14ac:dyDescent="0.25">
      <c r="A6" s="104" t="s">
        <v>121</v>
      </c>
      <c r="B6" s="105" t="str">
        <f>ULTIMO_SALDO</f>
        <v>Saldo al 31 de diciembre de 2017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</row>
    <row r="11" spans="1:9" x14ac:dyDescent="0.25">
      <c r="A11" s="108" t="s">
        <v>130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</row>
    <row r="12" spans="1:9" x14ac:dyDescent="0.25">
      <c r="A12" s="108" t="s">
        <v>131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</row>
    <row r="13" spans="1:9" x14ac:dyDescent="0.2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</row>
    <row r="15" spans="1:9" x14ac:dyDescent="0.25">
      <c r="A15" s="108" t="s">
        <v>134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</row>
    <row r="16" spans="1:9" x14ac:dyDescent="0.25">
      <c r="A16" s="108" t="s">
        <v>135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</row>
    <row r="17" spans="1:8" x14ac:dyDescent="0.25">
      <c r="A17" s="54"/>
      <c r="B17" s="12"/>
      <c r="C17" s="12"/>
      <c r="D17" s="12"/>
      <c r="E17" s="12"/>
      <c r="F17" s="12"/>
      <c r="G17" s="12"/>
      <c r="H17" s="12"/>
    </row>
    <row r="18" spans="1:8" x14ac:dyDescent="0.25">
      <c r="A18" s="106" t="s">
        <v>136</v>
      </c>
      <c r="B18" s="61">
        <v>6515749.4900000002</v>
      </c>
      <c r="C18" s="132"/>
      <c r="D18" s="132"/>
      <c r="E18" s="132"/>
      <c r="F18" s="61">
        <v>8322785.9100000001</v>
      </c>
      <c r="G18" s="132"/>
      <c r="H18" s="132"/>
    </row>
    <row r="19" spans="1:8" x14ac:dyDescent="0.2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6515749.4900000002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8322785.9100000001</v>
      </c>
      <c r="G20" s="61">
        <f t="shared" si="3"/>
        <v>0</v>
      </c>
      <c r="H20" s="61">
        <f t="shared" si="3"/>
        <v>0</v>
      </c>
    </row>
    <row r="21" spans="1:8" x14ac:dyDescent="0.25">
      <c r="A21" s="54"/>
      <c r="B21" s="54"/>
      <c r="C21" s="54"/>
      <c r="D21" s="54"/>
      <c r="E21" s="54"/>
      <c r="F21" s="54"/>
      <c r="G21" s="54"/>
      <c r="H21" s="54"/>
    </row>
    <row r="22" spans="1:8" ht="17.25" x14ac:dyDescent="0.2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x14ac:dyDescent="0.25">
      <c r="A23" s="109" t="s">
        <v>442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</row>
    <row r="24" spans="1:8" s="24" customFormat="1" x14ac:dyDescent="0.25">
      <c r="A24" s="109" t="s">
        <v>443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24" customFormat="1" x14ac:dyDescent="0.25">
      <c r="A25" s="109" t="s">
        <v>444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</row>
    <row r="26" spans="1:8" x14ac:dyDescent="0.2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s="24" customFormat="1" x14ac:dyDescent="0.25">
      <c r="A29" s="109" t="s">
        <v>446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s="24" customFormat="1" x14ac:dyDescent="0.25">
      <c r="A30" s="109" t="s">
        <v>447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 x14ac:dyDescent="0.2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67" t="s">
        <v>3300</v>
      </c>
      <c r="B33" s="167"/>
      <c r="C33" s="167"/>
      <c r="D33" s="167"/>
      <c r="E33" s="167"/>
      <c r="F33" s="167"/>
      <c r="G33" s="167"/>
      <c r="H33" s="167"/>
    </row>
    <row r="34" spans="1:8" ht="12" customHeight="1" x14ac:dyDescent="0.25">
      <c r="A34" s="167"/>
      <c r="B34" s="167"/>
      <c r="C34" s="167"/>
      <c r="D34" s="167"/>
      <c r="E34" s="167"/>
      <c r="F34" s="167"/>
      <c r="G34" s="167"/>
      <c r="H34" s="167"/>
    </row>
    <row r="35" spans="1:8" ht="12" customHeight="1" x14ac:dyDescent="0.25">
      <c r="A35" s="167"/>
      <c r="B35" s="167"/>
      <c r="C35" s="167"/>
      <c r="D35" s="167"/>
      <c r="E35" s="167"/>
      <c r="F35" s="167"/>
      <c r="G35" s="167"/>
      <c r="H35" s="167"/>
    </row>
    <row r="36" spans="1:8" ht="12" customHeight="1" x14ac:dyDescent="0.25">
      <c r="A36" s="167"/>
      <c r="B36" s="167"/>
      <c r="C36" s="167"/>
      <c r="D36" s="167"/>
      <c r="E36" s="167"/>
      <c r="F36" s="167"/>
      <c r="G36" s="167"/>
      <c r="H36" s="167"/>
    </row>
    <row r="37" spans="1:8" ht="12" customHeight="1" x14ac:dyDescent="0.25">
      <c r="A37" s="167"/>
      <c r="B37" s="167"/>
      <c r="C37" s="167"/>
      <c r="D37" s="167"/>
      <c r="E37" s="167"/>
      <c r="F37" s="167"/>
      <c r="G37" s="167"/>
      <c r="H37" s="167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448</v>
      </c>
      <c r="B42" s="60">
        <v>0</v>
      </c>
      <c r="C42" s="60">
        <v>0</v>
      </c>
      <c r="D42" s="60">
        <v>0</v>
      </c>
      <c r="E42" s="60">
        <v>0</v>
      </c>
      <c r="F42" s="60">
        <v>0</v>
      </c>
    </row>
    <row r="43" spans="1:8" s="24" customFormat="1" x14ac:dyDescent="0.25">
      <c r="A43" s="109" t="s">
        <v>449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</row>
    <row r="44" spans="1:8" s="24" customFormat="1" x14ac:dyDescent="0.25">
      <c r="A44" s="109" t="s">
        <v>450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x14ac:dyDescent="0.2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6515749.4900000002</v>
      </c>
      <c r="Q12" s="18"/>
      <c r="R12" s="18"/>
      <c r="S12" s="18"/>
      <c r="T12" s="18">
        <f>'Formato 2'!F18</f>
        <v>8322785.9100000001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6515749.4900000002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8322785.9100000001</v>
      </c>
      <c r="U13" s="18">
        <f>'Formato 2'!G20</f>
        <v>0</v>
      </c>
      <c r="V13" s="18">
        <f>'Formato 2'!H20</f>
        <v>0</v>
      </c>
    </row>
    <row r="14" spans="1:22" x14ac:dyDescent="0.2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x14ac:dyDescent="0.2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x14ac:dyDescent="0.2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x14ac:dyDescent="0.25">
      <c r="A18" s="3"/>
    </row>
    <row r="19" spans="1:20" x14ac:dyDescent="0.2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pageSetUpPr fitToPage="1"/>
  </sheetPr>
  <dimension ref="A1:L21"/>
  <sheetViews>
    <sheetView showGridLines="0" topLeftCell="B1" zoomScale="90" zoomScaleNormal="90" workbookViewId="0">
      <selection activeCell="K14" sqref="K14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6" t="s">
        <v>543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11"/>
    </row>
    <row r="2" spans="1:12" ht="14.25" x14ac:dyDescent="0.45">
      <c r="A2" s="154" t="str">
        <f>ENTE_PUBLICO_A</f>
        <v>Sistema para el Desarrollo Integral de la Familia en el Municipio de Leon Guanajuato, Gobierno del Estado de Guanajuato (a)</v>
      </c>
      <c r="B2" s="155"/>
      <c r="C2" s="155"/>
      <c r="D2" s="155"/>
      <c r="E2" s="155"/>
      <c r="F2" s="155"/>
      <c r="G2" s="155"/>
      <c r="H2" s="155"/>
      <c r="I2" s="155"/>
      <c r="J2" s="155"/>
      <c r="K2" s="156"/>
    </row>
    <row r="3" spans="1:12" x14ac:dyDescent="0.25">
      <c r="A3" s="157" t="s">
        <v>146</v>
      </c>
      <c r="B3" s="158"/>
      <c r="C3" s="158"/>
      <c r="D3" s="158"/>
      <c r="E3" s="158"/>
      <c r="F3" s="158"/>
      <c r="G3" s="158"/>
      <c r="H3" s="158"/>
      <c r="I3" s="158"/>
      <c r="J3" s="158"/>
      <c r="K3" s="159"/>
    </row>
    <row r="4" spans="1:12" ht="14.25" x14ac:dyDescent="0.45">
      <c r="A4" s="160" t="str">
        <f>TRIMESTRE</f>
        <v>Del 1 de enero al 30 de septiembre de 2018 (b)</v>
      </c>
      <c r="B4" s="161"/>
      <c r="C4" s="161"/>
      <c r="D4" s="161"/>
      <c r="E4" s="161"/>
      <c r="F4" s="161"/>
      <c r="G4" s="161"/>
      <c r="H4" s="161"/>
      <c r="I4" s="161"/>
      <c r="J4" s="161"/>
      <c r="K4" s="162"/>
    </row>
    <row r="5" spans="1:12" ht="14.25" x14ac:dyDescent="0.45">
      <c r="A5" s="157" t="s">
        <v>118</v>
      </c>
      <c r="B5" s="158"/>
      <c r="C5" s="158"/>
      <c r="D5" s="158"/>
      <c r="E5" s="158"/>
      <c r="F5" s="158"/>
      <c r="G5" s="158"/>
      <c r="H5" s="158"/>
      <c r="I5" s="158"/>
      <c r="J5" s="158"/>
      <c r="K5" s="159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septiembre de 2018 (k)</v>
      </c>
      <c r="J6" s="131" t="str">
        <f>MONTO2</f>
        <v>Monto pagado de la inversión actualizado al 30 de septiembre de 2018 (l)</v>
      </c>
      <c r="K6" s="131" t="str">
        <f>SALDO_PENDIENTE</f>
        <v>Saldo pendiente por pagar de la inversión al 30 de septiembre de 2018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x14ac:dyDescent="0.25">
      <c r="A9" s="114" t="s">
        <v>156</v>
      </c>
      <c r="B9" s="112"/>
      <c r="C9" s="112"/>
      <c r="D9" s="112"/>
      <c r="E9" s="60">
        <v>0</v>
      </c>
      <c r="F9" s="60">
        <v>80</v>
      </c>
      <c r="G9" s="60">
        <v>0</v>
      </c>
      <c r="H9" s="60">
        <v>0</v>
      </c>
      <c r="I9" s="60">
        <v>0</v>
      </c>
      <c r="J9" s="60">
        <v>0</v>
      </c>
      <c r="K9" s="60">
        <f>E9-J9</f>
        <v>0</v>
      </c>
    </row>
    <row r="10" spans="1:12" s="24" customFormat="1" x14ac:dyDescent="0.25">
      <c r="A10" s="114" t="s">
        <v>157</v>
      </c>
      <c r="B10" s="112"/>
      <c r="C10" s="112"/>
      <c r="D10" s="112"/>
      <c r="E10" s="60">
        <v>0</v>
      </c>
      <c r="F10" s="60">
        <v>70</v>
      </c>
      <c r="G10" s="60">
        <v>0</v>
      </c>
      <c r="H10" s="60">
        <v>0</v>
      </c>
      <c r="I10" s="60">
        <v>0</v>
      </c>
      <c r="J10" s="60">
        <v>0</v>
      </c>
      <c r="K10" s="60">
        <f t="shared" ref="K10:K12" si="0">E10-J10</f>
        <v>0</v>
      </c>
    </row>
    <row r="11" spans="1:12" s="24" customFormat="1" x14ac:dyDescent="0.25">
      <c r="A11" s="114" t="s">
        <v>158</v>
      </c>
      <c r="B11" s="112"/>
      <c r="C11" s="112"/>
      <c r="D11" s="112"/>
      <c r="E11" s="60">
        <v>0</v>
      </c>
      <c r="F11" s="60">
        <v>60</v>
      </c>
      <c r="G11" s="60">
        <v>0</v>
      </c>
      <c r="H11" s="60">
        <v>0</v>
      </c>
      <c r="I11" s="60">
        <v>0</v>
      </c>
      <c r="J11" s="60">
        <v>0</v>
      </c>
      <c r="K11" s="60">
        <f t="shared" si="0"/>
        <v>0</v>
      </c>
    </row>
    <row r="12" spans="1:12" s="24" customFormat="1" x14ac:dyDescent="0.25">
      <c r="A12" s="114" t="s">
        <v>159</v>
      </c>
      <c r="B12" s="112"/>
      <c r="C12" s="112"/>
      <c r="D12" s="112"/>
      <c r="E12" s="60">
        <v>0</v>
      </c>
      <c r="F12" s="60">
        <v>50</v>
      </c>
      <c r="G12" s="60">
        <v>0</v>
      </c>
      <c r="H12" s="60">
        <v>0</v>
      </c>
      <c r="I12" s="60">
        <v>0</v>
      </c>
      <c r="J12" s="60">
        <v>0</v>
      </c>
      <c r="K12" s="60">
        <f t="shared" si="0"/>
        <v>0</v>
      </c>
    </row>
    <row r="13" spans="1:12" x14ac:dyDescent="0.2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x14ac:dyDescent="0.2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x14ac:dyDescent="0.25">
      <c r="A15" s="114" t="s">
        <v>161</v>
      </c>
      <c r="B15" s="112"/>
      <c r="C15" s="112"/>
      <c r="D15" s="112"/>
      <c r="E15" s="60">
        <v>0</v>
      </c>
      <c r="F15" s="60">
        <v>40</v>
      </c>
      <c r="G15" s="60">
        <v>0</v>
      </c>
      <c r="H15" s="60">
        <v>0</v>
      </c>
      <c r="I15" s="60">
        <v>0</v>
      </c>
      <c r="J15" s="60">
        <v>0</v>
      </c>
      <c r="K15" s="60">
        <f>E15-J15</f>
        <v>0</v>
      </c>
    </row>
    <row r="16" spans="1:12" s="24" customFormat="1" x14ac:dyDescent="0.25">
      <c r="A16" s="114" t="s">
        <v>162</v>
      </c>
      <c r="B16" s="112"/>
      <c r="C16" s="112"/>
      <c r="D16" s="112"/>
      <c r="E16" s="60">
        <v>0</v>
      </c>
      <c r="F16" s="60">
        <v>30</v>
      </c>
      <c r="G16" s="60">
        <v>0</v>
      </c>
      <c r="H16" s="60">
        <v>0</v>
      </c>
      <c r="I16" s="60">
        <v>0</v>
      </c>
      <c r="J16" s="60">
        <v>0</v>
      </c>
      <c r="K16" s="60">
        <f t="shared" ref="K16:K18" si="1">E16-J16</f>
        <v>0</v>
      </c>
    </row>
    <row r="17" spans="1:11" s="24" customFormat="1" x14ac:dyDescent="0.25">
      <c r="A17" s="114" t="s">
        <v>163</v>
      </c>
      <c r="B17" s="112"/>
      <c r="C17" s="112"/>
      <c r="D17" s="112"/>
      <c r="E17" s="60">
        <v>0</v>
      </c>
      <c r="F17" s="60">
        <v>20</v>
      </c>
      <c r="G17" s="60">
        <v>0</v>
      </c>
      <c r="H17" s="60">
        <v>0</v>
      </c>
      <c r="I17" s="60">
        <v>0</v>
      </c>
      <c r="J17" s="60">
        <v>0</v>
      </c>
      <c r="K17" s="60">
        <f t="shared" si="1"/>
        <v>0</v>
      </c>
    </row>
    <row r="18" spans="1:11" s="24" customFormat="1" x14ac:dyDescent="0.25">
      <c r="A18" s="114" t="s">
        <v>164</v>
      </c>
      <c r="B18" s="112"/>
      <c r="C18" s="112"/>
      <c r="D18" s="112"/>
      <c r="E18" s="60">
        <v>0</v>
      </c>
      <c r="F18" s="60">
        <v>10</v>
      </c>
      <c r="G18" s="60">
        <v>0</v>
      </c>
      <c r="H18" s="60">
        <v>0</v>
      </c>
      <c r="I18" s="60">
        <v>0</v>
      </c>
      <c r="J18" s="60">
        <v>0</v>
      </c>
      <c r="K18" s="60">
        <f t="shared" si="1"/>
        <v>0</v>
      </c>
    </row>
    <row r="19" spans="1:11" x14ac:dyDescent="0.2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x14ac:dyDescent="0.2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x14ac:dyDescent="0.2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0866141732283472" right="0.70866141732283472" top="0.74803149606299213" bottom="0.74803149606299213" header="0.31496062992125984" footer="0.31496062992125984"/>
  <pageSetup scale="3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Luffi</cp:lastModifiedBy>
  <cp:lastPrinted>2018-10-16T19:26:08Z</cp:lastPrinted>
  <dcterms:created xsi:type="dcterms:W3CDTF">2017-01-19T17:59:06Z</dcterms:created>
  <dcterms:modified xsi:type="dcterms:W3CDTF">2018-10-18T18:52:52Z</dcterms:modified>
</cp:coreProperties>
</file>